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0500" activeTab="0"/>
  </bookViews>
  <sheets>
    <sheet name="委领导请示的表格" sheetId="1" r:id="rId1"/>
    <sheet name="卖出节能量汇总" sheetId="2" r:id="rId2"/>
    <sheet name="买入节能量汇总表" sheetId="3" r:id="rId3"/>
  </sheets>
  <definedNames>
    <definedName name="_xlnm.Print_Titles" localSheetId="2">'买入节能量汇总表'!$1:$3</definedName>
  </definedNames>
  <calcPr fullCalcOnLoad="1"/>
</workbook>
</file>

<file path=xl/sharedStrings.xml><?xml version="1.0" encoding="utf-8"?>
<sst xmlns="http://schemas.openxmlformats.org/spreadsheetml/2006/main" count="188" uniqueCount="73">
  <si>
    <t>序号</t>
  </si>
  <si>
    <t>企业名称</t>
  </si>
  <si>
    <t>生产线</t>
  </si>
  <si>
    <t>回转窑厂内编号</t>
  </si>
  <si>
    <t>生产能力
（t/d）</t>
  </si>
  <si>
    <t>每家企业两年合计要交易的节能量（t）</t>
  </si>
  <si>
    <t>如按50元/t计算(万元）</t>
  </si>
  <si>
    <t>F</t>
  </si>
  <si>
    <t>G</t>
  </si>
  <si>
    <t>I=H×F÷1000</t>
  </si>
  <si>
    <t>J</t>
  </si>
  <si>
    <t>K</t>
  </si>
  <si>
    <t>M=L×J÷1000</t>
  </si>
  <si>
    <t>N=M-I</t>
  </si>
  <si>
    <t>L=I+N</t>
  </si>
  <si>
    <t>P</t>
  </si>
  <si>
    <t>Q=P*20÷10000</t>
  </si>
  <si>
    <t>R=Q*2.5</t>
  </si>
  <si>
    <t>大田县新岩水泥有限公司</t>
  </si>
  <si>
    <t>大田县鑫城水泥工业有限公司</t>
  </si>
  <si>
    <t>福建安砂建福水泥有限公司</t>
  </si>
  <si>
    <t>福建安溪三元集发水泥有限公司</t>
  </si>
  <si>
    <t>福建春驰集团新丰水泥有限公司</t>
  </si>
  <si>
    <t>福建春驰水泥集团有限公司</t>
  </si>
  <si>
    <t>福建大田红狮水泥有限公司</t>
  </si>
  <si>
    <t>福建红火水泥有限公司</t>
  </si>
  <si>
    <t>福建金牛水泥有限公司</t>
  </si>
  <si>
    <t>福建蓝田水泥有限公司</t>
  </si>
  <si>
    <t>福建龙麟集团有限公司</t>
  </si>
  <si>
    <t>福建明狮水泥有限公司</t>
  </si>
  <si>
    <t>福建省谋成水泥发展有限公司</t>
  </si>
  <si>
    <t>福建省泉州美岭水泥有限公司</t>
  </si>
  <si>
    <t>福建省永安金银湖有限公司</t>
  </si>
  <si>
    <t>福建省永安万年水泥有限公司</t>
  </si>
  <si>
    <t>福建省永定闽福建材有限公司</t>
  </si>
  <si>
    <t>福建水泥股份有限公司炼石水泥厂</t>
  </si>
  <si>
    <t>福建塔牌水泥有限公司</t>
  </si>
  <si>
    <t>福建永安建福水泥有限公司</t>
  </si>
  <si>
    <t>福建漳平红狮水泥有限公司</t>
  </si>
  <si>
    <t>国产实业（福建）水泥有限公司</t>
  </si>
  <si>
    <t>华润水泥（曹溪）有限公司</t>
  </si>
  <si>
    <t>华润水泥（龙岩）有限公司</t>
  </si>
  <si>
    <t>华润水泥（龙岩雁石）有限公司</t>
  </si>
  <si>
    <t>华润水泥（永定）有限公司</t>
  </si>
  <si>
    <t>华润水泥（漳平）有限公司</t>
  </si>
  <si>
    <t>三明金牛水泥有限公司</t>
  </si>
  <si>
    <t>福建省海峡水泥有限公司</t>
  </si>
  <si>
    <t>合计</t>
  </si>
  <si>
    <t>总和</t>
  </si>
  <si>
    <t>买入量合计</t>
  </si>
  <si>
    <t>卖出量合计</t>
  </si>
  <si>
    <t xml:space="preserve"> </t>
  </si>
  <si>
    <t>注：2015年按与自己比的原则－即按闽经信环资[2015]676号的“关于节能量交易计算方法的说明”的原则进行测算</t>
  </si>
  <si>
    <t>2014年度熟料产量（t）</t>
  </si>
  <si>
    <r>
      <rPr>
        <sz val="10"/>
        <color indexed="8"/>
        <rFont val="Calibri"/>
        <family val="2"/>
      </rPr>
      <t>2014</t>
    </r>
    <r>
      <rPr>
        <sz val="10"/>
        <color indexed="8"/>
        <rFont val="宋体"/>
        <family val="0"/>
      </rPr>
      <t>年度</t>
    </r>
    <r>
      <rPr>
        <sz val="10"/>
        <color indexed="8"/>
        <rFont val="黑体"/>
        <family val="3"/>
      </rPr>
      <t>可比熟料综合能耗（</t>
    </r>
    <r>
      <rPr>
        <sz val="10"/>
        <color indexed="8"/>
        <rFont val="Calibri"/>
        <family val="2"/>
      </rPr>
      <t>kgce/t</t>
    </r>
    <r>
      <rPr>
        <sz val="10"/>
        <color indexed="8"/>
        <rFont val="黑体"/>
        <family val="3"/>
      </rPr>
      <t>）</t>
    </r>
  </si>
  <si>
    <t>2015年单条窑
可以交易的
节能量（t）</t>
  </si>
  <si>
    <t>2015度熟料产量（t）</t>
  </si>
  <si>
    <t>2015年度可比熟料综合能耗（kgce/t）</t>
  </si>
  <si>
    <t>2016年单条窑与标杆值比可以交易的节能量（t）</t>
  </si>
  <si>
    <t>按交易规则，与上年度自已比后，2016年实际交易量(t)</t>
  </si>
  <si>
    <t>单条窑2年合计可交易的节能量（t）</t>
  </si>
  <si>
    <t>按20元/t计算，各企业交易金额（万元）</t>
  </si>
  <si>
    <t>按30元/t交易价格计算，交易金额(万元）</t>
  </si>
  <si>
    <t>S=R*60%</t>
  </si>
  <si>
    <t>可出售节能量企业及节能量汇总表</t>
  </si>
  <si>
    <t>单位：吨标准煤</t>
  </si>
  <si>
    <t>2015年公布的可交易节能量</t>
  </si>
  <si>
    <t>注：1、按交易规则，与上年度自已比的原则－即按闽经信环资[2015]676号的“关于节能量交易计算方法的说明”的原则进行测算。</t>
  </si>
  <si>
    <t xml:space="preserve">   2、“+”表示需购入节能量，“-”表示可出售节能量。</t>
  </si>
  <si>
    <t>需购入节能量企业及节能量汇总表</t>
  </si>
  <si>
    <t>附件1表1:</t>
  </si>
  <si>
    <t>附件1表2</t>
  </si>
  <si>
    <t>附件1表3:水泥各企业节能量汇总表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</si>
</sst>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 ;[Red]\-0\ "/>
    <numFmt numFmtId="178" formatCode="0;[Red]0"/>
    <numFmt numFmtId="179" formatCode="0.0;[Red]0.0"/>
    <numFmt numFmtId="180" formatCode="0_);[Red]\(0\)"/>
    <numFmt numFmtId="181" formatCode="0.0_ "/>
    <numFmt numFmtId="182" formatCode="0.000_ "/>
    <numFmt numFmtId="183" formatCode="0.00_ "/>
    <numFmt numFmtId="184" formatCode="#,##0_ ;[Red]\-#,##0\ "/>
    <numFmt numFmtId="185" formatCode="0.00_);[Red]\(0.00\)"/>
    <numFmt numFmtId="186" formatCode="0.00;[Red]0.00"/>
  </numFmts>
  <fonts count="3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color indexed="8"/>
      <name val="Calibri"/>
      <family val="2"/>
    </font>
    <font>
      <sz val="11"/>
      <color indexed="8"/>
      <name val="黑体"/>
      <family val="3"/>
    </font>
    <font>
      <sz val="8"/>
      <color indexed="8"/>
      <name val="黑体"/>
      <family val="3"/>
    </font>
    <font>
      <sz val="8"/>
      <color indexed="8"/>
      <name val="宋体"/>
      <family val="0"/>
    </font>
    <font>
      <sz val="8"/>
      <color indexed="63"/>
      <name val="Arial"/>
      <family val="2"/>
    </font>
    <font>
      <sz val="11"/>
      <color indexed="8"/>
      <name val="仿宋"/>
      <family val="3"/>
    </font>
    <font>
      <sz val="9"/>
      <color indexed="8"/>
      <name val="黑体"/>
      <family val="3"/>
    </font>
    <font>
      <sz val="11"/>
      <color indexed="10"/>
      <name val="黑体"/>
      <family val="3"/>
    </font>
    <font>
      <sz val="9"/>
      <color indexed="8"/>
      <name val="宋体"/>
      <family val="0"/>
    </font>
    <font>
      <sz val="8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8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24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1" borderId="4" applyNumberFormat="0" applyAlignment="0" applyProtection="0"/>
    <xf numFmtId="0" fontId="31" fillId="12" borderId="5" applyNumberFormat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25" fillId="17" borderId="0" applyNumberFormat="0" applyBorder="0" applyAlignment="0" applyProtection="0"/>
    <xf numFmtId="0" fontId="29" fillId="11" borderId="7" applyNumberFormat="0" applyAlignment="0" applyProtection="0"/>
    <xf numFmtId="0" fontId="22" fillId="5" borderId="4" applyNumberFormat="0" applyAlignment="0" applyProtection="0"/>
    <xf numFmtId="0" fontId="21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177" fontId="3" fillId="18" borderId="9" xfId="0" applyNumberFormat="1" applyFont="1" applyFill="1" applyBorder="1" applyAlignment="1">
      <alignment horizontal="center" vertical="center" wrapText="1"/>
    </xf>
    <xf numFmtId="177" fontId="3" fillId="19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vertical="center" wrapText="1"/>
    </xf>
    <xf numFmtId="176" fontId="5" fillId="18" borderId="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11" borderId="10" xfId="0" applyFont="1" applyFill="1" applyBorder="1" applyAlignment="1">
      <alignment horizontal="left" vertical="center" wrapText="1"/>
    </xf>
    <xf numFmtId="0" fontId="6" fillId="11" borderId="10" xfId="0" applyFont="1" applyFill="1" applyBorder="1" applyAlignment="1">
      <alignment horizontal="center" vertical="center" wrapText="1"/>
    </xf>
    <xf numFmtId="178" fontId="6" fillId="11" borderId="10" xfId="0" applyNumberFormat="1" applyFont="1" applyFill="1" applyBorder="1" applyAlignment="1">
      <alignment horizontal="center" vertical="center"/>
    </xf>
    <xf numFmtId="179" fontId="7" fillId="11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vertical="center"/>
    </xf>
    <xf numFmtId="177" fontId="7" fillId="11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8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176" fontId="5" fillId="19" borderId="9" xfId="0" applyNumberFormat="1" applyFont="1" applyFill="1" applyBorder="1" applyAlignment="1">
      <alignment horizontal="center" vertical="center" wrapText="1"/>
    </xf>
    <xf numFmtId="176" fontId="10" fillId="19" borderId="9" xfId="0" applyNumberFormat="1" applyFont="1" applyFill="1" applyBorder="1" applyAlignment="1">
      <alignment horizontal="center" vertical="center" wrapText="1"/>
    </xf>
    <xf numFmtId="176" fontId="11" fillId="20" borderId="9" xfId="0" applyNumberFormat="1" applyFont="1" applyFill="1" applyBorder="1" applyAlignment="1">
      <alignment horizontal="center" vertical="center" wrapText="1"/>
    </xf>
    <xf numFmtId="176" fontId="5" fillId="19" borderId="1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vertical="center" wrapText="1"/>
    </xf>
    <xf numFmtId="0" fontId="7" fillId="0" borderId="12" xfId="0" applyFont="1" applyBorder="1" applyAlignment="1">
      <alignment vertical="center"/>
    </xf>
    <xf numFmtId="180" fontId="7" fillId="0" borderId="10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3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182" fontId="7" fillId="0" borderId="10" xfId="0" applyNumberFormat="1" applyFont="1" applyBorder="1" applyAlignment="1">
      <alignment vertical="center"/>
    </xf>
    <xf numFmtId="180" fontId="7" fillId="0" borderId="13" xfId="0" applyNumberFormat="1" applyFont="1" applyFill="1" applyBorder="1" applyAlignment="1" applyProtection="1">
      <alignment horizontal="center" vertical="center" wrapText="1"/>
      <protection/>
    </xf>
    <xf numFmtId="179" fontId="7" fillId="0" borderId="13" xfId="0" applyNumberFormat="1" applyFont="1" applyFill="1" applyBorder="1" applyAlignment="1" applyProtection="1">
      <alignment horizontal="center" vertical="center" wrapText="1"/>
      <protection/>
    </xf>
    <xf numFmtId="182" fontId="7" fillId="0" borderId="9" xfId="0" applyNumberFormat="1" applyFont="1" applyBorder="1" applyAlignment="1">
      <alignment horizontal="right" vertical="center"/>
    </xf>
    <xf numFmtId="180" fontId="7" fillId="11" borderId="10" xfId="0" applyNumberFormat="1" applyFont="1" applyFill="1" applyBorder="1" applyAlignment="1">
      <alignment horizontal="center" vertical="center" wrapText="1"/>
    </xf>
    <xf numFmtId="177" fontId="7" fillId="11" borderId="13" xfId="0" applyNumberFormat="1" applyFont="1" applyFill="1" applyBorder="1" applyAlignment="1">
      <alignment horizontal="center" vertical="center" wrapText="1"/>
    </xf>
    <xf numFmtId="183" fontId="7" fillId="0" borderId="10" xfId="0" applyNumberFormat="1" applyFont="1" applyBorder="1" applyAlignment="1">
      <alignment horizontal="right" vertical="center"/>
    </xf>
    <xf numFmtId="183" fontId="7" fillId="0" borderId="14" xfId="0" applyNumberFormat="1" applyFont="1" applyBorder="1" applyAlignment="1">
      <alignment vertical="center"/>
    </xf>
    <xf numFmtId="180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3" xfId="0" applyNumberFormat="1" applyFont="1" applyBorder="1" applyAlignment="1">
      <alignment horizontal="center" vertical="center"/>
    </xf>
    <xf numFmtId="183" fontId="7" fillId="0" borderId="15" xfId="0" applyNumberFormat="1" applyFont="1" applyBorder="1" applyAlignment="1">
      <alignment vertical="center"/>
    </xf>
    <xf numFmtId="184" fontId="2" fillId="0" borderId="0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right" vertical="center"/>
    </xf>
    <xf numFmtId="183" fontId="7" fillId="0" borderId="10" xfId="0" applyNumberFormat="1" applyFont="1" applyBorder="1" applyAlignment="1">
      <alignment vertical="center"/>
    </xf>
    <xf numFmtId="0" fontId="6" fillId="11" borderId="10" xfId="0" applyFont="1" applyFill="1" applyBorder="1" applyAlignment="1">
      <alignment horizontal="center" vertical="center"/>
    </xf>
    <xf numFmtId="179" fontId="7" fillId="0" borderId="10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vertical="center" wrapText="1"/>
    </xf>
    <xf numFmtId="182" fontId="13" fillId="0" borderId="10" xfId="0" applyNumberFormat="1" applyFont="1" applyBorder="1" applyAlignment="1">
      <alignment horizontal="right" vertical="center"/>
    </xf>
    <xf numFmtId="182" fontId="13" fillId="0" borderId="15" xfId="0" applyNumberFormat="1" applyFont="1" applyBorder="1" applyAlignment="1">
      <alignment vertical="center"/>
    </xf>
    <xf numFmtId="177" fontId="7" fillId="0" borderId="10" xfId="0" applyNumberFormat="1" applyFont="1" applyFill="1" applyBorder="1" applyAlignment="1">
      <alignment horizontal="center" vertical="center"/>
    </xf>
    <xf numFmtId="182" fontId="13" fillId="0" borderId="10" xfId="0" applyNumberFormat="1" applyFont="1" applyFill="1" applyBorder="1" applyAlignment="1">
      <alignment horizontal="right" vertical="center"/>
    </xf>
    <xf numFmtId="177" fontId="7" fillId="0" borderId="13" xfId="0" applyNumberFormat="1" applyFont="1" applyFill="1" applyBorder="1" applyAlignment="1">
      <alignment horizontal="center" vertical="center"/>
    </xf>
    <xf numFmtId="183" fontId="13" fillId="0" borderId="10" xfId="0" applyNumberFormat="1" applyFont="1" applyBorder="1" applyAlignment="1">
      <alignment horizontal="right" vertical="center"/>
    </xf>
    <xf numFmtId="183" fontId="13" fillId="0" borderId="14" xfId="0" applyNumberFormat="1" applyFont="1" applyBorder="1" applyAlignment="1">
      <alignment vertical="center"/>
    </xf>
    <xf numFmtId="183" fontId="13" fillId="0" borderId="15" xfId="0" applyNumberFormat="1" applyFont="1" applyBorder="1" applyAlignment="1">
      <alignment vertical="center"/>
    </xf>
    <xf numFmtId="182" fontId="13" fillId="0" borderId="10" xfId="0" applyNumberFormat="1" applyFont="1" applyBorder="1" applyAlignment="1">
      <alignment vertical="center"/>
    </xf>
    <xf numFmtId="183" fontId="13" fillId="0" borderId="10" xfId="0" applyNumberFormat="1" applyFont="1" applyBorder="1" applyAlignment="1">
      <alignment vertical="center"/>
    </xf>
    <xf numFmtId="0" fontId="3" fillId="11" borderId="10" xfId="0" applyFont="1" applyFill="1" applyBorder="1" applyAlignment="1">
      <alignment horizontal="center" vertical="center" wrapText="1"/>
    </xf>
    <xf numFmtId="183" fontId="7" fillId="0" borderId="9" xfId="0" applyNumberFormat="1" applyFont="1" applyBorder="1" applyAlignment="1">
      <alignment vertical="center"/>
    </xf>
    <xf numFmtId="0" fontId="0" fillId="0" borderId="0" xfId="0" applyFont="1" applyAlignment="1">
      <alignment/>
    </xf>
    <xf numFmtId="176" fontId="33" fillId="0" borderId="10" xfId="0" applyNumberFormat="1" applyFont="1" applyBorder="1" applyAlignment="1">
      <alignment horizontal="center" vertical="center"/>
    </xf>
    <xf numFmtId="179" fontId="7" fillId="0" borderId="10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82" fontId="13" fillId="0" borderId="1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6" xfId="0" applyFont="1" applyFill="1" applyBorder="1" applyAlignment="1">
      <alignment horizontal="left" vertical="center" wrapText="1"/>
    </xf>
    <xf numFmtId="177" fontId="7" fillId="0" borderId="11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82" fontId="13" fillId="0" borderId="10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/>
    </xf>
    <xf numFmtId="183" fontId="1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Fill="1" applyBorder="1" applyAlignment="1" applyProtection="1">
      <alignment horizontal="center" vertical="center" wrapText="1"/>
      <protection/>
    </xf>
    <xf numFmtId="177" fontId="7" fillId="0" borderId="16" xfId="0" applyNumberFormat="1" applyFont="1" applyFill="1" applyBorder="1" applyAlignment="1" applyProtection="1">
      <alignment horizontal="center" vertical="center" wrapText="1"/>
      <protection/>
    </xf>
    <xf numFmtId="177" fontId="7" fillId="0" borderId="11" xfId="0" applyNumberFormat="1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82" fontId="13" fillId="0" borderId="10" xfId="0" applyNumberFormat="1" applyFont="1" applyBorder="1" applyAlignment="1">
      <alignment horizontal="right" vertical="center"/>
    </xf>
    <xf numFmtId="182" fontId="13" fillId="0" borderId="10" xfId="0" applyNumberFormat="1" applyFont="1" applyFill="1" applyBorder="1" applyAlignment="1">
      <alignment horizontal="right" vertical="center"/>
    </xf>
    <xf numFmtId="182" fontId="13" fillId="0" borderId="15" xfId="0" applyNumberFormat="1" applyFont="1" applyBorder="1" applyAlignment="1">
      <alignment horizontal="center" vertical="center"/>
    </xf>
    <xf numFmtId="182" fontId="7" fillId="0" borderId="10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 patternType="solid">
          <fgColor rgb="FFFF0000"/>
          <bgColor rgb="FFFF0000"/>
        </patternFill>
      </fill>
      <border/>
    </dxf>
    <dxf>
      <fill>
        <patternFill patternType="solid">
          <fgColor rgb="FFFF0000"/>
          <bgColor rgb="FF00FF00"/>
        </patternFill>
      </fill>
      <border/>
    </dxf>
    <dxf>
      <border/>
    </dxf>
    <dxf>
      <fill>
        <patternFill patternType="solid">
          <fgColor rgb="FFFF0000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SheetLayoutView="100" workbookViewId="0" topLeftCell="A16">
      <selection activeCell="R13" sqref="R13"/>
    </sheetView>
  </sheetViews>
  <sheetFormatPr defaultColWidth="9.00390625" defaultRowHeight="13.5"/>
  <cols>
    <col min="1" max="1" width="3.75390625" style="0" customWidth="1"/>
    <col min="2" max="2" width="32.125" style="0" customWidth="1"/>
    <col min="3" max="3" width="3.375" style="0" hidden="1" customWidth="1"/>
    <col min="4" max="4" width="5.00390625" style="0" customWidth="1"/>
    <col min="5" max="5" width="6.125" style="0" customWidth="1"/>
    <col min="6" max="6" width="7.375" style="0" customWidth="1"/>
    <col min="7" max="7" width="7.125" style="0" customWidth="1"/>
    <col min="8" max="8" width="7.625" style="69" customWidth="1"/>
    <col min="9" max="9" width="6.875" style="0" customWidth="1"/>
    <col min="10" max="10" width="6.00390625" style="0" customWidth="1"/>
    <col min="11" max="11" width="6.50390625" style="0" customWidth="1"/>
    <col min="12" max="12" width="7.125" style="0" customWidth="1"/>
    <col min="13" max="13" width="6.50390625" style="0" customWidth="1"/>
    <col min="14" max="14" width="6.625" style="0" customWidth="1"/>
    <col min="15" max="15" width="9.00390625" style="0" customWidth="1"/>
    <col min="16" max="16" width="12.875" style="0" hidden="1" customWidth="1"/>
    <col min="17" max="17" width="6.50390625" style="0" hidden="1" customWidth="1"/>
  </cols>
  <sheetData>
    <row r="1" ht="27.75" customHeight="1">
      <c r="B1" t="s">
        <v>72</v>
      </c>
    </row>
    <row r="2" spans="1:17" s="1" customFormat="1" ht="10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53</v>
      </c>
      <c r="G2" s="4" t="s">
        <v>54</v>
      </c>
      <c r="H2" s="4" t="s">
        <v>55</v>
      </c>
      <c r="I2" s="4" t="s">
        <v>56</v>
      </c>
      <c r="J2" s="4" t="s">
        <v>57</v>
      </c>
      <c r="K2" s="4" t="s">
        <v>58</v>
      </c>
      <c r="L2" s="4" t="s">
        <v>59</v>
      </c>
      <c r="M2" s="4" t="s">
        <v>60</v>
      </c>
      <c r="N2" s="4" t="s">
        <v>5</v>
      </c>
      <c r="O2" s="27" t="s">
        <v>61</v>
      </c>
      <c r="P2" s="27" t="s">
        <v>6</v>
      </c>
      <c r="Q2" s="27" t="s">
        <v>62</v>
      </c>
    </row>
    <row r="3" spans="1:17" ht="21" customHeight="1" hidden="1">
      <c r="A3" s="7"/>
      <c r="B3" s="8"/>
      <c r="C3" s="9"/>
      <c r="D3" s="9"/>
      <c r="E3" s="9"/>
      <c r="F3" s="10" t="s">
        <v>7</v>
      </c>
      <c r="G3" s="10" t="s">
        <v>8</v>
      </c>
      <c r="H3" s="5" t="s">
        <v>9</v>
      </c>
      <c r="I3" s="28" t="s">
        <v>10</v>
      </c>
      <c r="J3" s="28" t="s">
        <v>11</v>
      </c>
      <c r="K3" s="29" t="s">
        <v>12</v>
      </c>
      <c r="L3" s="30" t="s">
        <v>13</v>
      </c>
      <c r="M3" s="28" t="s">
        <v>14</v>
      </c>
      <c r="N3" s="31" t="s">
        <v>15</v>
      </c>
      <c r="O3" s="32" t="s">
        <v>16</v>
      </c>
      <c r="P3" s="33" t="s">
        <v>17</v>
      </c>
      <c r="Q3" s="33" t="s">
        <v>63</v>
      </c>
    </row>
    <row r="4" spans="1:17" ht="16.5" customHeight="1">
      <c r="A4" s="11">
        <v>1</v>
      </c>
      <c r="B4" s="12" t="s">
        <v>18</v>
      </c>
      <c r="C4" s="67"/>
      <c r="D4" s="13">
        <v>1</v>
      </c>
      <c r="E4" s="4">
        <v>2500</v>
      </c>
      <c r="F4" s="14">
        <v>606669</v>
      </c>
      <c r="G4" s="15">
        <v>111.9</v>
      </c>
      <c r="H4" s="16">
        <v>-1448.77948703072</v>
      </c>
      <c r="I4" s="34">
        <v>398582.92</v>
      </c>
      <c r="J4" s="35">
        <v>111.7</v>
      </c>
      <c r="K4" s="36">
        <v>837.024132000003</v>
      </c>
      <c r="L4" s="36">
        <f aca="true" t="shared" si="0" ref="L4:L9">K4-H4</f>
        <v>2285.803619030723</v>
      </c>
      <c r="M4" s="36">
        <f>H4+L4</f>
        <v>837.024132000003</v>
      </c>
      <c r="N4" s="37">
        <f>M4</f>
        <v>837.024132000003</v>
      </c>
      <c r="O4" s="75">
        <f>N4*20/10000</f>
        <v>1.674048264000006</v>
      </c>
      <c r="P4" s="39">
        <f>O4*2.5</f>
        <v>4.185120660000015</v>
      </c>
      <c r="Q4" s="39">
        <f>P4*0.6</f>
        <v>2.5110723960000088</v>
      </c>
    </row>
    <row r="5" spans="1:17" ht="16.5" customHeight="1">
      <c r="A5" s="11">
        <v>2</v>
      </c>
      <c r="B5" s="12" t="s">
        <v>19</v>
      </c>
      <c r="C5" s="67"/>
      <c r="D5" s="13">
        <v>1</v>
      </c>
      <c r="E5" s="4">
        <v>2500</v>
      </c>
      <c r="F5" s="14">
        <v>874566</v>
      </c>
      <c r="G5" s="15">
        <v>115.8</v>
      </c>
      <c r="H5" s="16">
        <v>1322.26606880537</v>
      </c>
      <c r="I5" s="34">
        <v>627730.16</v>
      </c>
      <c r="J5" s="35">
        <v>113.1</v>
      </c>
      <c r="K5" s="36">
        <v>2197.05556</v>
      </c>
      <c r="L5" s="36">
        <f t="shared" si="0"/>
        <v>874.7894911946298</v>
      </c>
      <c r="M5" s="36">
        <f aca="true" t="shared" si="1" ref="M5:M46">H5+L5</f>
        <v>2197.05556</v>
      </c>
      <c r="N5" s="37">
        <f>M5</f>
        <v>2197.05556</v>
      </c>
      <c r="O5" s="75">
        <f>N5*20/10000</f>
        <v>4.39411112</v>
      </c>
      <c r="P5" s="39">
        <f>O5*2.5</f>
        <v>10.985277799999999</v>
      </c>
      <c r="Q5" s="39">
        <f>P5*0.6</f>
        <v>6.591166679999999</v>
      </c>
    </row>
    <row r="6" spans="1:17" ht="16.5" customHeight="1">
      <c r="A6" s="11">
        <v>3</v>
      </c>
      <c r="B6" s="12" t="s">
        <v>20</v>
      </c>
      <c r="C6" s="67"/>
      <c r="D6" s="13">
        <v>1</v>
      </c>
      <c r="E6" s="4">
        <v>4500</v>
      </c>
      <c r="F6" s="14">
        <v>1700010</v>
      </c>
      <c r="G6" s="15">
        <v>111.8</v>
      </c>
      <c r="H6" s="16">
        <v>-4229.77596088824</v>
      </c>
      <c r="I6" s="34">
        <v>1465030</v>
      </c>
      <c r="J6" s="35">
        <v>106.9</v>
      </c>
      <c r="K6" s="36">
        <v>-3955.58099999998</v>
      </c>
      <c r="L6" s="36">
        <f t="shared" si="0"/>
        <v>274.19496088825963</v>
      </c>
      <c r="M6" s="36">
        <f t="shared" si="1"/>
        <v>-3955.58099999998</v>
      </c>
      <c r="N6" s="37">
        <f>M6</f>
        <v>-3955.58099999998</v>
      </c>
      <c r="O6" s="75">
        <f>N6*20/10000</f>
        <v>-7.91116199999996</v>
      </c>
      <c r="P6" s="65">
        <f>O6*2.5</f>
        <v>-19.7779049999999</v>
      </c>
      <c r="Q6" s="65">
        <f>P6*0.6</f>
        <v>-11.866742999999941</v>
      </c>
    </row>
    <row r="7" spans="1:17" ht="24.75" customHeight="1">
      <c r="A7" s="11">
        <v>4</v>
      </c>
      <c r="B7" s="12" t="s">
        <v>21</v>
      </c>
      <c r="C7" s="67"/>
      <c r="D7" s="13">
        <v>1</v>
      </c>
      <c r="E7" s="4">
        <v>4500</v>
      </c>
      <c r="F7" s="14">
        <v>1383262</v>
      </c>
      <c r="G7" s="15">
        <v>113.2</v>
      </c>
      <c r="H7" s="16">
        <v>-1505.11198730723</v>
      </c>
      <c r="I7" s="34">
        <v>1334778.21</v>
      </c>
      <c r="J7" s="35">
        <v>111.4</v>
      </c>
      <c r="K7" s="36">
        <v>2402.60077800002</v>
      </c>
      <c r="L7" s="36">
        <f t="shared" si="0"/>
        <v>3907.7127653072503</v>
      </c>
      <c r="M7" s="36">
        <f t="shared" si="1"/>
        <v>2402.60077800002</v>
      </c>
      <c r="N7" s="37">
        <f>M7</f>
        <v>2402.60077800002</v>
      </c>
      <c r="O7" s="75">
        <f>N7*20/10000</f>
        <v>4.80520155600004</v>
      </c>
      <c r="P7" s="39">
        <f>O7*2.5</f>
        <v>12.0130038900001</v>
      </c>
      <c r="Q7" s="39">
        <f>P7*0.6</f>
        <v>7.20780233400006</v>
      </c>
    </row>
    <row r="8" spans="1:17" ht="16.5" customHeight="1">
      <c r="A8" s="97">
        <v>5</v>
      </c>
      <c r="B8" s="77" t="s">
        <v>22</v>
      </c>
      <c r="C8" s="67"/>
      <c r="D8" s="13">
        <v>1</v>
      </c>
      <c r="E8" s="4">
        <v>2500</v>
      </c>
      <c r="F8" s="14">
        <v>1006522</v>
      </c>
      <c r="G8" s="15">
        <v>109.3</v>
      </c>
      <c r="H8" s="16">
        <v>-5020.62118620193</v>
      </c>
      <c r="I8" s="34">
        <v>990431.79</v>
      </c>
      <c r="J8" s="41">
        <v>106</v>
      </c>
      <c r="K8" s="36">
        <v>-3565.55444399999</v>
      </c>
      <c r="L8" s="36">
        <f t="shared" si="0"/>
        <v>1455.06674220194</v>
      </c>
      <c r="M8" s="36">
        <f t="shared" si="1"/>
        <v>-3565.55444399999</v>
      </c>
      <c r="N8" s="80">
        <f>M8+M9</f>
        <v>-7160.311691999979</v>
      </c>
      <c r="O8" s="83">
        <f>N8*20/10000</f>
        <v>-14.32062338399996</v>
      </c>
      <c r="P8" s="83">
        <f>O8*2.5</f>
        <v>-35.8015584599999</v>
      </c>
      <c r="Q8" s="83">
        <f>P8*0.6</f>
        <v>-21.48093507599994</v>
      </c>
    </row>
    <row r="9" spans="1:17" ht="16.5" customHeight="1">
      <c r="A9" s="98"/>
      <c r="B9" s="78"/>
      <c r="C9" s="67"/>
      <c r="D9" s="13">
        <v>2</v>
      </c>
      <c r="E9" s="4">
        <v>2500</v>
      </c>
      <c r="F9" s="14">
        <v>946564</v>
      </c>
      <c r="G9" s="15">
        <v>109.9</v>
      </c>
      <c r="H9" s="16">
        <v>-4153.60695369921</v>
      </c>
      <c r="I9" s="34">
        <v>998543.68</v>
      </c>
      <c r="J9" s="41">
        <v>106</v>
      </c>
      <c r="K9" s="36">
        <v>-3594.75724799999</v>
      </c>
      <c r="L9" s="36">
        <f t="shared" si="0"/>
        <v>558.8497056992201</v>
      </c>
      <c r="M9" s="36">
        <f t="shared" si="1"/>
        <v>-3594.75724799999</v>
      </c>
      <c r="N9" s="81"/>
      <c r="O9" s="83"/>
      <c r="P9" s="83"/>
      <c r="Q9" s="83"/>
    </row>
    <row r="10" spans="1:17" ht="16.5" customHeight="1">
      <c r="A10" s="11">
        <v>6</v>
      </c>
      <c r="B10" s="12" t="s">
        <v>23</v>
      </c>
      <c r="C10" s="67"/>
      <c r="D10" s="13">
        <v>1</v>
      </c>
      <c r="E10" s="4">
        <v>1400</v>
      </c>
      <c r="F10" s="14">
        <v>402368</v>
      </c>
      <c r="G10" s="15">
        <v>114.5</v>
      </c>
      <c r="H10" s="16">
        <v>85.2662573192655</v>
      </c>
      <c r="I10" s="40"/>
      <c r="J10" s="41"/>
      <c r="K10" s="36"/>
      <c r="L10" s="36"/>
      <c r="M10" s="36">
        <f t="shared" si="1"/>
        <v>85.2662573192655</v>
      </c>
      <c r="N10" s="37">
        <f>M10</f>
        <v>85.2662573192655</v>
      </c>
      <c r="O10" s="75">
        <f>N10*20/10000</f>
        <v>0.170532514638531</v>
      </c>
      <c r="P10" s="39">
        <f>O10*2.5</f>
        <v>0.4263312865963275</v>
      </c>
      <c r="Q10" s="39">
        <f>P10*0.6</f>
        <v>0.2557987719577965</v>
      </c>
    </row>
    <row r="11" spans="1:17" ht="16.5" customHeight="1">
      <c r="A11" s="11">
        <v>7</v>
      </c>
      <c r="B11" s="12" t="s">
        <v>24</v>
      </c>
      <c r="C11" s="67"/>
      <c r="D11" s="13">
        <v>1</v>
      </c>
      <c r="E11" s="4">
        <v>4500</v>
      </c>
      <c r="F11" s="14">
        <v>1907555</v>
      </c>
      <c r="G11" s="15">
        <v>104.8</v>
      </c>
      <c r="H11" s="16">
        <v>-18099.0513655344</v>
      </c>
      <c r="I11" s="34">
        <v>1921741.71</v>
      </c>
      <c r="J11" s="41">
        <v>104.1</v>
      </c>
      <c r="K11" s="36">
        <v>-10569.579405</v>
      </c>
      <c r="L11" s="36">
        <f>K11-H11</f>
        <v>7529.4719605344</v>
      </c>
      <c r="M11" s="36">
        <f t="shared" si="1"/>
        <v>-10569.579405</v>
      </c>
      <c r="N11" s="37">
        <f>M11</f>
        <v>-10569.579405</v>
      </c>
      <c r="O11" s="73">
        <f>N11*20/10000</f>
        <v>-21.139158809999998</v>
      </c>
      <c r="P11" s="65">
        <f>O11*2.5</f>
        <v>-52.847897024999995</v>
      </c>
      <c r="Q11" s="65">
        <f>P11*0.6</f>
        <v>-31.708738214999997</v>
      </c>
    </row>
    <row r="12" spans="1:17" ht="16.5" customHeight="1">
      <c r="A12" s="11">
        <v>8</v>
      </c>
      <c r="B12" s="12" t="s">
        <v>25</v>
      </c>
      <c r="C12" s="67"/>
      <c r="D12" s="13">
        <v>1</v>
      </c>
      <c r="E12" s="4">
        <v>4500</v>
      </c>
      <c r="F12" s="14">
        <v>1643472</v>
      </c>
      <c r="G12" s="15">
        <v>111.9</v>
      </c>
      <c r="H12" s="16">
        <v>-3924.75719232292</v>
      </c>
      <c r="I12" s="34">
        <v>1483667</v>
      </c>
      <c r="J12" s="41">
        <v>108.1</v>
      </c>
      <c r="K12" s="36">
        <v>-2225.5005</v>
      </c>
      <c r="L12" s="36">
        <f>K12-H12</f>
        <v>1699.2566923229201</v>
      </c>
      <c r="M12" s="36">
        <f t="shared" si="1"/>
        <v>-2225.5005</v>
      </c>
      <c r="N12" s="37">
        <f>M12</f>
        <v>-2225.5005</v>
      </c>
      <c r="O12" s="73">
        <f>N12*20/10000</f>
        <v>-4.451001</v>
      </c>
      <c r="P12" s="65">
        <f>O12*2.5</f>
        <v>-11.127502499999999</v>
      </c>
      <c r="Q12" s="65">
        <f>P12*0.6</f>
        <v>-6.676501499999999</v>
      </c>
    </row>
    <row r="13" spans="1:17" ht="16.5" customHeight="1">
      <c r="A13" s="97">
        <v>9</v>
      </c>
      <c r="B13" s="77" t="s">
        <v>26</v>
      </c>
      <c r="C13" s="67"/>
      <c r="D13" s="13">
        <v>1</v>
      </c>
      <c r="E13" s="4">
        <v>2500</v>
      </c>
      <c r="F13" s="14">
        <v>755079</v>
      </c>
      <c r="G13" s="15">
        <v>116.565600659464</v>
      </c>
      <c r="H13" s="16">
        <v>1719.70132403274</v>
      </c>
      <c r="I13" s="40"/>
      <c r="J13" s="41"/>
      <c r="K13" s="36"/>
      <c r="L13" s="36"/>
      <c r="M13" s="36">
        <f t="shared" si="1"/>
        <v>1719.70132403274</v>
      </c>
      <c r="N13" s="80">
        <f>M13+M14+M15</f>
        <v>-929.4660599672425</v>
      </c>
      <c r="O13" s="83">
        <f>N13*20/10000</f>
        <v>-1.858932119934485</v>
      </c>
      <c r="P13" s="83">
        <f>O13*2.5</f>
        <v>-4.647330299836213</v>
      </c>
      <c r="Q13" s="83">
        <f>P13*0.6</f>
        <v>-2.7883981799017277</v>
      </c>
    </row>
    <row r="14" spans="1:17" ht="16.5" customHeight="1">
      <c r="A14" s="99"/>
      <c r="B14" s="79"/>
      <c r="C14" s="67"/>
      <c r="D14" s="13">
        <v>2</v>
      </c>
      <c r="E14" s="4">
        <v>2500</v>
      </c>
      <c r="F14" s="14">
        <v>503121.57</v>
      </c>
      <c r="G14" s="15">
        <v>117.091850472494</v>
      </c>
      <c r="H14" s="16">
        <v>1410.63293905669</v>
      </c>
      <c r="I14" s="34">
        <v>831780.2</v>
      </c>
      <c r="J14" s="41">
        <v>110.7</v>
      </c>
      <c r="K14" s="36">
        <v>914.958220000007</v>
      </c>
      <c r="L14" s="36">
        <f>K14-H14</f>
        <v>-495.674719056683</v>
      </c>
      <c r="M14" s="36">
        <f t="shared" si="1"/>
        <v>914.958220000007</v>
      </c>
      <c r="N14" s="82"/>
      <c r="O14" s="83"/>
      <c r="P14" s="83"/>
      <c r="Q14" s="83"/>
    </row>
    <row r="15" spans="1:17" ht="16.5" customHeight="1">
      <c r="A15" s="98"/>
      <c r="B15" s="78"/>
      <c r="C15" s="67"/>
      <c r="D15" s="13">
        <v>3</v>
      </c>
      <c r="E15" s="4">
        <v>4500</v>
      </c>
      <c r="F15" s="14">
        <v>1742368.31</v>
      </c>
      <c r="G15" s="15">
        <v>113.467578536304</v>
      </c>
      <c r="H15" s="16">
        <v>-1429.63120448456</v>
      </c>
      <c r="I15" s="34">
        <v>1370817.54</v>
      </c>
      <c r="J15" s="41">
        <v>107</v>
      </c>
      <c r="K15" s="36">
        <v>-3564.12560399999</v>
      </c>
      <c r="L15" s="36">
        <f>K15-H15</f>
        <v>-2134.49439951543</v>
      </c>
      <c r="M15" s="36">
        <f t="shared" si="1"/>
        <v>-3564.12560399999</v>
      </c>
      <c r="N15" s="81"/>
      <c r="O15" s="83"/>
      <c r="P15" s="83"/>
      <c r="Q15" s="83"/>
    </row>
    <row r="16" spans="1:17" ht="16.5" customHeight="1">
      <c r="A16" s="11">
        <v>10</v>
      </c>
      <c r="B16" s="12" t="s">
        <v>27</v>
      </c>
      <c r="C16" s="67"/>
      <c r="D16" s="13">
        <v>1</v>
      </c>
      <c r="E16" s="4">
        <v>2500</v>
      </c>
      <c r="F16" s="14">
        <v>845789.7</v>
      </c>
      <c r="G16" s="15">
        <v>115.5</v>
      </c>
      <c r="H16" s="16">
        <v>1025.02195057207</v>
      </c>
      <c r="I16" s="34">
        <v>817455.79</v>
      </c>
      <c r="J16" s="35">
        <v>115.5</v>
      </c>
      <c r="K16" s="36">
        <v>4822.98916100001</v>
      </c>
      <c r="L16" s="36">
        <f>K16-H16</f>
        <v>3797.9672104279407</v>
      </c>
      <c r="M16" s="36">
        <f t="shared" si="1"/>
        <v>4822.98916100001</v>
      </c>
      <c r="N16" s="37">
        <f>M16</f>
        <v>4822.98916100001</v>
      </c>
      <c r="O16" s="75">
        <f>N16*20/10000</f>
        <v>9.64597832200002</v>
      </c>
      <c r="P16" s="39">
        <f>O16*2.5</f>
        <v>24.11494580500005</v>
      </c>
      <c r="Q16" s="39">
        <f>P16*0.6</f>
        <v>14.46896748300003</v>
      </c>
    </row>
    <row r="17" spans="1:17" ht="16.5" customHeight="1">
      <c r="A17" s="97">
        <v>11</v>
      </c>
      <c r="B17" s="77" t="s">
        <v>28</v>
      </c>
      <c r="C17" s="67"/>
      <c r="D17" s="13">
        <v>1</v>
      </c>
      <c r="E17" s="4">
        <v>1000</v>
      </c>
      <c r="F17" s="14">
        <v>230261.22</v>
      </c>
      <c r="G17" s="15">
        <v>116</v>
      </c>
      <c r="H17" s="16">
        <v>394.186745189995</v>
      </c>
      <c r="I17" s="40"/>
      <c r="J17" s="41"/>
      <c r="K17" s="36"/>
      <c r="L17" s="36"/>
      <c r="M17" s="36">
        <f t="shared" si="1"/>
        <v>394.186745189995</v>
      </c>
      <c r="N17" s="80">
        <f>M17+M18+M19</f>
        <v>-10512.236925809993</v>
      </c>
      <c r="O17" s="83">
        <f>N17*20/10000</f>
        <v>-21.024473851619987</v>
      </c>
      <c r="P17" s="83">
        <f>O17*2.5</f>
        <v>-52.56118462904997</v>
      </c>
      <c r="Q17" s="83">
        <f>P17*0.6</f>
        <v>-31.53671077742998</v>
      </c>
    </row>
    <row r="18" spans="1:17" ht="16.5" customHeight="1">
      <c r="A18" s="99"/>
      <c r="B18" s="79" t="s">
        <v>28</v>
      </c>
      <c r="C18" s="67"/>
      <c r="D18" s="13">
        <v>2</v>
      </c>
      <c r="E18" s="4">
        <v>2500</v>
      </c>
      <c r="F18" s="14">
        <v>868752.55</v>
      </c>
      <c r="G18" s="15">
        <v>113.7</v>
      </c>
      <c r="H18" s="16">
        <v>-510.903705949904</v>
      </c>
      <c r="I18" s="34">
        <v>955432.88</v>
      </c>
      <c r="J18" s="35">
        <v>110.9</v>
      </c>
      <c r="K18" s="36">
        <v>1242.06274400001</v>
      </c>
      <c r="L18" s="36">
        <f>K18-H18</f>
        <v>1752.966449949914</v>
      </c>
      <c r="M18" s="36">
        <f t="shared" si="1"/>
        <v>1242.06274400001</v>
      </c>
      <c r="N18" s="82"/>
      <c r="O18" s="83"/>
      <c r="P18" s="83"/>
      <c r="Q18" s="83"/>
    </row>
    <row r="19" spans="1:17" ht="16.5" customHeight="1">
      <c r="A19" s="98"/>
      <c r="B19" s="78" t="s">
        <v>28</v>
      </c>
      <c r="C19" s="67"/>
      <c r="D19" s="13">
        <v>3</v>
      </c>
      <c r="E19" s="4">
        <v>4500</v>
      </c>
      <c r="F19" s="14">
        <v>1879586.73</v>
      </c>
      <c r="G19" s="15">
        <v>108.2</v>
      </c>
      <c r="H19" s="16">
        <v>-11443.0910522178</v>
      </c>
      <c r="I19" s="34">
        <v>1868997.91</v>
      </c>
      <c r="J19" s="35">
        <v>103.1</v>
      </c>
      <c r="K19" s="36">
        <v>-12148.486415</v>
      </c>
      <c r="L19" s="36">
        <f aca="true" t="shared" si="2" ref="L19:L46">K19-H19</f>
        <v>-705.3953627821993</v>
      </c>
      <c r="M19" s="36">
        <f t="shared" si="1"/>
        <v>-12148.486415</v>
      </c>
      <c r="N19" s="81"/>
      <c r="O19" s="83"/>
      <c r="P19" s="83"/>
      <c r="Q19" s="83"/>
    </row>
    <row r="20" spans="1:17" ht="16.5" customHeight="1">
      <c r="A20" s="11">
        <v>12</v>
      </c>
      <c r="B20" s="12" t="s">
        <v>29</v>
      </c>
      <c r="C20" s="67"/>
      <c r="D20" s="13">
        <v>1</v>
      </c>
      <c r="E20" s="4">
        <v>2500</v>
      </c>
      <c r="F20" s="14">
        <v>684213</v>
      </c>
      <c r="G20" s="15">
        <v>120.6</v>
      </c>
      <c r="H20" s="16">
        <v>4318.6916495884</v>
      </c>
      <c r="I20" s="34">
        <v>680825</v>
      </c>
      <c r="J20" s="35">
        <v>115.8</v>
      </c>
      <c r="K20" s="36">
        <v>4221.115</v>
      </c>
      <c r="L20" s="36">
        <f t="shared" si="2"/>
        <v>-97.57664958839996</v>
      </c>
      <c r="M20" s="36">
        <f t="shared" si="1"/>
        <v>4221.115</v>
      </c>
      <c r="N20" s="37">
        <f>M20</f>
        <v>4221.115</v>
      </c>
      <c r="O20" s="75">
        <f>N20*20/10000</f>
        <v>8.442229999999999</v>
      </c>
      <c r="P20" s="39">
        <f>O20*2.5</f>
        <v>21.105574999999995</v>
      </c>
      <c r="Q20" s="39">
        <f>P20*0.6</f>
        <v>12.663344999999996</v>
      </c>
    </row>
    <row r="21" spans="1:17" ht="16.5" customHeight="1">
      <c r="A21" s="97">
        <v>13</v>
      </c>
      <c r="B21" s="77" t="s">
        <v>30</v>
      </c>
      <c r="C21" s="67"/>
      <c r="D21" s="13">
        <v>1</v>
      </c>
      <c r="E21" s="4">
        <v>2500</v>
      </c>
      <c r="F21" s="14">
        <v>819055</v>
      </c>
      <c r="G21" s="15">
        <v>116.9</v>
      </c>
      <c r="H21" s="16">
        <v>2139.29887010059</v>
      </c>
      <c r="I21" s="34">
        <v>653211</v>
      </c>
      <c r="J21" s="35">
        <v>113.8</v>
      </c>
      <c r="K21" s="36">
        <v>2743.4862</v>
      </c>
      <c r="L21" s="36">
        <f t="shared" si="2"/>
        <v>604.1873298994096</v>
      </c>
      <c r="M21" s="36">
        <f t="shared" si="1"/>
        <v>2743.4862</v>
      </c>
      <c r="N21" s="80">
        <f>M21+M22</f>
        <v>6477.7062</v>
      </c>
      <c r="O21" s="84">
        <f>N21*20/10000</f>
        <v>12.9554124</v>
      </c>
      <c r="P21" s="84">
        <f>O21*2.5</f>
        <v>32.388531</v>
      </c>
      <c r="Q21" s="84">
        <f>P21*0.6</f>
        <v>19.4331186</v>
      </c>
    </row>
    <row r="22" spans="1:17" ht="16.5" customHeight="1">
      <c r="A22" s="98"/>
      <c r="B22" s="79" t="s">
        <v>30</v>
      </c>
      <c r="C22" s="67"/>
      <c r="D22" s="13">
        <v>2</v>
      </c>
      <c r="E22" s="4">
        <v>2500</v>
      </c>
      <c r="F22" s="14">
        <v>1102856</v>
      </c>
      <c r="G22" s="15">
        <v>117.2</v>
      </c>
      <c r="H22" s="16">
        <v>3211.41866053885</v>
      </c>
      <c r="I22" s="34">
        <v>933555</v>
      </c>
      <c r="J22" s="35">
        <v>113.6</v>
      </c>
      <c r="K22" s="36">
        <v>3734.22</v>
      </c>
      <c r="L22" s="36">
        <f t="shared" si="2"/>
        <v>522.8013394611498</v>
      </c>
      <c r="M22" s="36">
        <f t="shared" si="1"/>
        <v>3734.22</v>
      </c>
      <c r="N22" s="81"/>
      <c r="O22" s="84"/>
      <c r="P22" s="84"/>
      <c r="Q22" s="84"/>
    </row>
    <row r="23" spans="1:17" ht="16.5" customHeight="1">
      <c r="A23" s="97">
        <v>14</v>
      </c>
      <c r="B23" s="77" t="s">
        <v>31</v>
      </c>
      <c r="C23" s="67"/>
      <c r="D23" s="13">
        <v>1</v>
      </c>
      <c r="E23" s="4">
        <v>2500</v>
      </c>
      <c r="F23" s="14">
        <v>672361.453</v>
      </c>
      <c r="G23" s="15">
        <v>113.740575245829</v>
      </c>
      <c r="H23" s="16">
        <v>-368.127056280529</v>
      </c>
      <c r="I23" s="34">
        <v>717786.614</v>
      </c>
      <c r="J23" s="35">
        <v>111.4</v>
      </c>
      <c r="K23" s="36">
        <v>1292.01590520001</v>
      </c>
      <c r="L23" s="36">
        <f t="shared" si="2"/>
        <v>1660.1429614805388</v>
      </c>
      <c r="M23" s="36">
        <f t="shared" si="1"/>
        <v>1292.01590520001</v>
      </c>
      <c r="N23" s="80">
        <f>M23+M24</f>
        <v>2139.828139600022</v>
      </c>
      <c r="O23" s="84">
        <f>N23*20/10000</f>
        <v>4.279656279200044</v>
      </c>
      <c r="P23" s="84">
        <f>O23*2.5</f>
        <v>10.69914069800011</v>
      </c>
      <c r="Q23" s="84">
        <f>P23*0.6</f>
        <v>6.4194844188000655</v>
      </c>
    </row>
    <row r="24" spans="1:17" ht="16.5" customHeight="1">
      <c r="A24" s="98"/>
      <c r="B24" s="79" t="s">
        <v>31</v>
      </c>
      <c r="C24" s="67"/>
      <c r="D24" s="13">
        <v>2</v>
      </c>
      <c r="E24" s="4">
        <v>3500</v>
      </c>
      <c r="F24" s="14">
        <v>1090005.719</v>
      </c>
      <c r="G24" s="15">
        <v>114.038673699266</v>
      </c>
      <c r="H24" s="16">
        <v>-271.863963146468</v>
      </c>
      <c r="I24" s="34">
        <v>1059765.293</v>
      </c>
      <c r="J24" s="35">
        <v>110.4</v>
      </c>
      <c r="K24" s="36">
        <v>847.812234400012</v>
      </c>
      <c r="L24" s="36">
        <f t="shared" si="2"/>
        <v>1119.6761975464801</v>
      </c>
      <c r="M24" s="36">
        <f t="shared" si="1"/>
        <v>847.8122344000121</v>
      </c>
      <c r="N24" s="81"/>
      <c r="O24" s="84"/>
      <c r="P24" s="84"/>
      <c r="Q24" s="84"/>
    </row>
    <row r="25" spans="1:17" ht="16.5" customHeight="1">
      <c r="A25" s="11">
        <v>15</v>
      </c>
      <c r="B25" s="12" t="s">
        <v>32</v>
      </c>
      <c r="C25" s="67"/>
      <c r="D25" s="13">
        <v>1</v>
      </c>
      <c r="E25" s="4">
        <v>2500</v>
      </c>
      <c r="F25" s="14">
        <v>774408</v>
      </c>
      <c r="G25" s="15">
        <v>119.3</v>
      </c>
      <c r="H25" s="16">
        <v>3881.26407390572</v>
      </c>
      <c r="I25" s="34">
        <v>253660</v>
      </c>
      <c r="J25" s="35">
        <v>117.7</v>
      </c>
      <c r="K25" s="36">
        <v>2054.646</v>
      </c>
      <c r="L25" s="36">
        <f t="shared" si="2"/>
        <v>-1826.61807390572</v>
      </c>
      <c r="M25" s="36">
        <f t="shared" si="1"/>
        <v>2054.646</v>
      </c>
      <c r="N25" s="37">
        <f>M25</f>
        <v>2054.646</v>
      </c>
      <c r="O25" s="75">
        <f aca="true" t="shared" si="3" ref="O25:O30">N25*20/10000</f>
        <v>4.109292000000001</v>
      </c>
      <c r="P25" s="39">
        <f aca="true" t="shared" si="4" ref="P25:P30">O25*2.5</f>
        <v>10.273230000000002</v>
      </c>
      <c r="Q25" s="39">
        <f aca="true" t="shared" si="5" ref="Q25:Q30">P25*0.6</f>
        <v>6.163938000000001</v>
      </c>
    </row>
    <row r="26" spans="1:17" ht="16.5" customHeight="1">
      <c r="A26" s="97">
        <v>16</v>
      </c>
      <c r="B26" s="77" t="s">
        <v>33</v>
      </c>
      <c r="C26" s="67"/>
      <c r="D26" s="13">
        <v>1</v>
      </c>
      <c r="E26" s="4">
        <v>2500</v>
      </c>
      <c r="F26" s="14">
        <v>875060.56</v>
      </c>
      <c r="G26" s="15">
        <v>114.002320847015</v>
      </c>
      <c r="H26" s="16">
        <v>-250.064326737695</v>
      </c>
      <c r="I26" s="34">
        <v>666093.975</v>
      </c>
      <c r="J26" s="35">
        <v>108.3</v>
      </c>
      <c r="K26" s="36">
        <v>-865.922167499998</v>
      </c>
      <c r="L26" s="36">
        <f t="shared" si="2"/>
        <v>-615.8578407623029</v>
      </c>
      <c r="M26" s="36">
        <f t="shared" si="1"/>
        <v>-865.9221674999978</v>
      </c>
      <c r="N26" s="80">
        <f>M26+M27</f>
        <v>-3561.922167499998</v>
      </c>
      <c r="O26" s="83">
        <f t="shared" si="3"/>
        <v>-7.123844334999996</v>
      </c>
      <c r="P26" s="83">
        <f t="shared" si="4"/>
        <v>-17.80961083749999</v>
      </c>
      <c r="Q26" s="83">
        <f t="shared" si="5"/>
        <v>-10.685766502499993</v>
      </c>
    </row>
    <row r="27" spans="1:17" ht="16.5" customHeight="1">
      <c r="A27" s="98"/>
      <c r="B27" s="79" t="s">
        <v>33</v>
      </c>
      <c r="C27" s="67"/>
      <c r="D27" s="13">
        <v>2</v>
      </c>
      <c r="E27" s="4">
        <v>5000</v>
      </c>
      <c r="F27" s="14">
        <v>1758558.3351</v>
      </c>
      <c r="G27" s="15">
        <v>115.070713913626</v>
      </c>
      <c r="H27" s="16">
        <v>1376.29179269214</v>
      </c>
      <c r="I27" s="34">
        <v>1585976.142</v>
      </c>
      <c r="J27" s="35">
        <v>107.9</v>
      </c>
      <c r="K27" s="36">
        <v>-2696</v>
      </c>
      <c r="L27" s="36">
        <f t="shared" si="2"/>
        <v>-4072.29179269214</v>
      </c>
      <c r="M27" s="36">
        <f t="shared" si="1"/>
        <v>-2696</v>
      </c>
      <c r="N27" s="81"/>
      <c r="O27" s="83"/>
      <c r="P27" s="83"/>
      <c r="Q27" s="83"/>
    </row>
    <row r="28" spans="1:17" ht="16.5" customHeight="1">
      <c r="A28" s="97">
        <v>17</v>
      </c>
      <c r="B28" s="77" t="s">
        <v>34</v>
      </c>
      <c r="C28" s="67"/>
      <c r="D28" s="13">
        <v>1</v>
      </c>
      <c r="E28" s="4">
        <v>2500</v>
      </c>
      <c r="F28" s="14">
        <v>870263</v>
      </c>
      <c r="G28" s="15">
        <v>116.9</v>
      </c>
      <c r="H28" s="16">
        <v>2273.04961521552</v>
      </c>
      <c r="I28" s="34">
        <v>1052199.94</v>
      </c>
      <c r="J28" s="35">
        <v>107.1</v>
      </c>
      <c r="K28" s="36">
        <v>-2631</v>
      </c>
      <c r="L28" s="36">
        <f t="shared" si="2"/>
        <v>-4904.04961521552</v>
      </c>
      <c r="M28" s="36">
        <f t="shared" si="1"/>
        <v>-2631</v>
      </c>
      <c r="N28" s="80">
        <f>M28+M29</f>
        <v>-5238.38631399999</v>
      </c>
      <c r="O28" s="83">
        <f>N28*20/10000</f>
        <v>-10.47677262799998</v>
      </c>
      <c r="P28" s="83">
        <f>O28*2.5</f>
        <v>-26.191931569999948</v>
      </c>
      <c r="Q28" s="83">
        <f>P28*0.6</f>
        <v>-15.715158941999968</v>
      </c>
    </row>
    <row r="29" spans="1:17" ht="16.5" customHeight="1">
      <c r="A29" s="98"/>
      <c r="B29" s="79" t="s">
        <v>34</v>
      </c>
      <c r="C29" s="67"/>
      <c r="D29" s="13">
        <v>2</v>
      </c>
      <c r="E29" s="4">
        <v>2500</v>
      </c>
      <c r="F29" s="14">
        <v>981548</v>
      </c>
      <c r="G29" s="15">
        <v>114.4</v>
      </c>
      <c r="H29" s="16">
        <v>109.846145252139</v>
      </c>
      <c r="I29" s="34">
        <v>1002840.89</v>
      </c>
      <c r="J29" s="35">
        <v>107</v>
      </c>
      <c r="K29" s="36">
        <v>-2607.38631399999</v>
      </c>
      <c r="L29" s="36">
        <f t="shared" si="2"/>
        <v>-2717.232459252129</v>
      </c>
      <c r="M29" s="36">
        <f t="shared" si="1"/>
        <v>-2607.38631399999</v>
      </c>
      <c r="N29" s="81"/>
      <c r="O29" s="83"/>
      <c r="P29" s="83"/>
      <c r="Q29" s="83"/>
    </row>
    <row r="30" spans="1:17" ht="16.5" customHeight="1">
      <c r="A30" s="97">
        <v>18</v>
      </c>
      <c r="B30" s="77" t="s">
        <v>35</v>
      </c>
      <c r="C30" s="67"/>
      <c r="D30" s="13">
        <v>1</v>
      </c>
      <c r="E30" s="4">
        <v>2000</v>
      </c>
      <c r="F30" s="14">
        <v>528091</v>
      </c>
      <c r="G30" s="15">
        <v>139.92295229618</v>
      </c>
      <c r="H30" s="16">
        <v>13537.5406612841</v>
      </c>
      <c r="I30" s="40">
        <v>158745</v>
      </c>
      <c r="J30" s="35">
        <v>166.7</v>
      </c>
      <c r="K30" s="36">
        <v>9064.3395</v>
      </c>
      <c r="L30" s="36">
        <f t="shared" si="2"/>
        <v>-4473.2011612841</v>
      </c>
      <c r="M30" s="36">
        <f t="shared" si="1"/>
        <v>9064.3395</v>
      </c>
      <c r="N30" s="80">
        <f>M30+M31+M32</f>
        <v>22917.4879</v>
      </c>
      <c r="O30" s="84">
        <f t="shared" si="3"/>
        <v>45.8349758</v>
      </c>
      <c r="P30" s="84">
        <f t="shared" si="4"/>
        <v>114.5874395</v>
      </c>
      <c r="Q30" s="84">
        <f t="shared" si="5"/>
        <v>68.75246369999999</v>
      </c>
    </row>
    <row r="31" spans="1:17" ht="16.5" customHeight="1">
      <c r="A31" s="99"/>
      <c r="B31" s="79" t="s">
        <v>35</v>
      </c>
      <c r="C31" s="67"/>
      <c r="D31" s="13">
        <v>2</v>
      </c>
      <c r="E31" s="4">
        <v>2300</v>
      </c>
      <c r="F31" s="14">
        <v>657962</v>
      </c>
      <c r="G31" s="15">
        <v>120.608748561695</v>
      </c>
      <c r="H31" s="16">
        <v>4158.75389167989</v>
      </c>
      <c r="I31" s="34">
        <v>627942</v>
      </c>
      <c r="J31" s="35">
        <v>124.8</v>
      </c>
      <c r="K31" s="36">
        <v>9544.7184</v>
      </c>
      <c r="L31" s="36">
        <f t="shared" si="2"/>
        <v>5385.964508320109</v>
      </c>
      <c r="M31" s="36">
        <f t="shared" si="1"/>
        <v>9544.7184</v>
      </c>
      <c r="N31" s="82"/>
      <c r="O31" s="84"/>
      <c r="P31" s="84"/>
      <c r="Q31" s="84"/>
    </row>
    <row r="32" spans="1:17" ht="16.5" customHeight="1">
      <c r="A32" s="98"/>
      <c r="B32" s="78" t="s">
        <v>35</v>
      </c>
      <c r="C32" s="67"/>
      <c r="D32" s="13">
        <v>3</v>
      </c>
      <c r="E32" s="4">
        <v>2500</v>
      </c>
      <c r="F32" s="14">
        <v>853346</v>
      </c>
      <c r="G32" s="15">
        <v>119.380658181154</v>
      </c>
      <c r="H32" s="16">
        <v>4345.72365089393</v>
      </c>
      <c r="I32" s="34">
        <v>430843</v>
      </c>
      <c r="J32" s="35">
        <v>119.6</v>
      </c>
      <c r="K32" s="36">
        <v>4308.43</v>
      </c>
      <c r="L32" s="36">
        <f t="shared" si="2"/>
        <v>-37.293650893930135</v>
      </c>
      <c r="M32" s="36">
        <f t="shared" si="1"/>
        <v>4308.43</v>
      </c>
      <c r="N32" s="81"/>
      <c r="O32" s="84"/>
      <c r="P32" s="84"/>
      <c r="Q32" s="84"/>
    </row>
    <row r="33" spans="1:17" ht="16.5" customHeight="1">
      <c r="A33" s="97">
        <v>19</v>
      </c>
      <c r="B33" s="77" t="s">
        <v>36</v>
      </c>
      <c r="C33" s="67"/>
      <c r="D33" s="13">
        <v>1</v>
      </c>
      <c r="E33" s="4">
        <v>4500</v>
      </c>
      <c r="F33" s="14">
        <v>1936923</v>
      </c>
      <c r="G33" s="15">
        <v>111.8</v>
      </c>
      <c r="H33" s="16">
        <v>-4819.23655948584</v>
      </c>
      <c r="I33" s="34">
        <v>2045631</v>
      </c>
      <c r="J33" s="41">
        <v>108.8</v>
      </c>
      <c r="K33" s="36">
        <v>-1636.50479999999</v>
      </c>
      <c r="L33" s="36">
        <f t="shared" si="2"/>
        <v>3182.7317594858505</v>
      </c>
      <c r="M33" s="36">
        <f t="shared" si="1"/>
        <v>-1636.5047999999897</v>
      </c>
      <c r="N33" s="80">
        <f>M33+M34</f>
        <v>-3078.3350048191796</v>
      </c>
      <c r="O33" s="83">
        <f>N33*20/10000</f>
        <v>-6.156670009638359</v>
      </c>
      <c r="P33" s="83">
        <f>O33*2.5</f>
        <v>-15.391675024095896</v>
      </c>
      <c r="Q33" s="83">
        <f>P33*0.6</f>
        <v>-9.235005014457537</v>
      </c>
    </row>
    <row r="34" spans="1:17" ht="16.5" customHeight="1">
      <c r="A34" s="98"/>
      <c r="B34" s="79" t="s">
        <v>36</v>
      </c>
      <c r="C34" s="67"/>
      <c r="D34" s="13">
        <v>2</v>
      </c>
      <c r="E34" s="4">
        <v>4500</v>
      </c>
      <c r="F34" s="14">
        <v>2010374</v>
      </c>
      <c r="G34" s="15">
        <v>111.2</v>
      </c>
      <c r="H34" s="16">
        <v>-6208.21357511939</v>
      </c>
      <c r="I34" s="34">
        <v>2059757.43545602</v>
      </c>
      <c r="J34" s="41">
        <v>108.9</v>
      </c>
      <c r="K34" s="36">
        <v>-1441.83020481919</v>
      </c>
      <c r="L34" s="36">
        <f t="shared" si="2"/>
        <v>4766.3833703002</v>
      </c>
      <c r="M34" s="36">
        <f t="shared" si="1"/>
        <v>-1441.83020481919</v>
      </c>
      <c r="N34" s="81"/>
      <c r="O34" s="83"/>
      <c r="P34" s="83"/>
      <c r="Q34" s="83"/>
    </row>
    <row r="35" spans="1:17" ht="16.5" customHeight="1">
      <c r="A35" s="11">
        <v>20</v>
      </c>
      <c r="B35" s="12" t="s">
        <v>37</v>
      </c>
      <c r="C35" s="67"/>
      <c r="D35" s="13">
        <v>1</v>
      </c>
      <c r="E35" s="4">
        <v>4500</v>
      </c>
      <c r="F35" s="14">
        <v>1704094</v>
      </c>
      <c r="G35" s="15">
        <v>116.6</v>
      </c>
      <c r="H35" s="16">
        <v>3939.71388416428</v>
      </c>
      <c r="I35" s="34">
        <v>1661636</v>
      </c>
      <c r="J35" s="35">
        <v>114.9</v>
      </c>
      <c r="K35" s="36">
        <v>8806.67080000002</v>
      </c>
      <c r="L35" s="36">
        <f t="shared" si="2"/>
        <v>4866.95691583574</v>
      </c>
      <c r="M35" s="36">
        <f t="shared" si="1"/>
        <v>8806.67080000002</v>
      </c>
      <c r="N35" s="37">
        <f>M35</f>
        <v>8806.67080000002</v>
      </c>
      <c r="O35" s="75">
        <f>N35*20/10000</f>
        <v>17.61334160000004</v>
      </c>
      <c r="P35" s="39">
        <f>O35*2.5</f>
        <v>44.0333540000001</v>
      </c>
      <c r="Q35" s="39">
        <f>P35*0.6</f>
        <v>26.42001240000006</v>
      </c>
    </row>
    <row r="36" spans="1:17" ht="16.5" customHeight="1">
      <c r="A36" s="97">
        <v>21</v>
      </c>
      <c r="B36" s="77" t="s">
        <v>38</v>
      </c>
      <c r="C36" s="67"/>
      <c r="D36" s="13">
        <v>1</v>
      </c>
      <c r="E36" s="4">
        <v>4500</v>
      </c>
      <c r="F36" s="14">
        <v>2031909</v>
      </c>
      <c r="G36" s="15">
        <v>111.6</v>
      </c>
      <c r="H36" s="16">
        <v>-5461.95196894751</v>
      </c>
      <c r="I36" s="34">
        <v>1968328.75</v>
      </c>
      <c r="J36" s="20">
        <v>98.9</v>
      </c>
      <c r="K36" s="36">
        <v>-21061.117625</v>
      </c>
      <c r="L36" s="36">
        <f t="shared" si="2"/>
        <v>-15599.16565605249</v>
      </c>
      <c r="M36" s="36">
        <f t="shared" si="1"/>
        <v>-21061.117625</v>
      </c>
      <c r="N36" s="80">
        <f>M36+M37</f>
        <v>-40706.731034</v>
      </c>
      <c r="O36" s="83">
        <f>N36*20/10000</f>
        <v>-81.41346206799999</v>
      </c>
      <c r="P36" s="83">
        <f>O36*2.5</f>
        <v>-203.53365516999997</v>
      </c>
      <c r="Q36" s="85">
        <f>P36*0.6</f>
        <v>-122.12019310199997</v>
      </c>
    </row>
    <row r="37" spans="1:17" ht="16.5" customHeight="1">
      <c r="A37" s="98"/>
      <c r="B37" s="79" t="s">
        <v>38</v>
      </c>
      <c r="C37" s="67"/>
      <c r="D37" s="13">
        <v>2</v>
      </c>
      <c r="E37" s="4">
        <v>4500</v>
      </c>
      <c r="F37" s="54">
        <v>1958941</v>
      </c>
      <c r="G37" s="15">
        <v>110.6</v>
      </c>
      <c r="H37" s="16">
        <v>-7224.74850023845</v>
      </c>
      <c r="I37" s="34">
        <v>2025320.97</v>
      </c>
      <c r="J37" s="35">
        <v>99.9</v>
      </c>
      <c r="K37" s="36">
        <v>-19645.613409</v>
      </c>
      <c r="L37" s="36">
        <f t="shared" si="2"/>
        <v>-12420.864908761552</v>
      </c>
      <c r="M37" s="36">
        <f t="shared" si="1"/>
        <v>-19645.613409</v>
      </c>
      <c r="N37" s="81"/>
      <c r="O37" s="83"/>
      <c r="P37" s="83"/>
      <c r="Q37" s="85"/>
    </row>
    <row r="38" spans="1:17" ht="16.5" customHeight="1">
      <c r="A38" s="11">
        <v>22</v>
      </c>
      <c r="B38" s="12" t="s">
        <v>39</v>
      </c>
      <c r="C38" s="67"/>
      <c r="D38" s="13">
        <v>1</v>
      </c>
      <c r="E38" s="4">
        <v>4500</v>
      </c>
      <c r="F38" s="14">
        <v>1632087</v>
      </c>
      <c r="G38" s="15">
        <v>118.7</v>
      </c>
      <c r="H38" s="16">
        <v>7200.62279946872</v>
      </c>
      <c r="I38" s="34">
        <v>1296420</v>
      </c>
      <c r="J38" s="35">
        <v>117</v>
      </c>
      <c r="K38" s="36">
        <v>9593.50800000001</v>
      </c>
      <c r="L38" s="36">
        <f t="shared" si="2"/>
        <v>2392.885200531291</v>
      </c>
      <c r="M38" s="36">
        <f t="shared" si="1"/>
        <v>9593.50800000001</v>
      </c>
      <c r="N38" s="37">
        <f>M38</f>
        <v>9593.50800000001</v>
      </c>
      <c r="O38" s="75">
        <f>N38*20/10000</f>
        <v>19.18701600000002</v>
      </c>
      <c r="P38" s="39">
        <f>O38*2.5</f>
        <v>47.96754000000006</v>
      </c>
      <c r="Q38" s="39">
        <f>P38*0.6</f>
        <v>28.78052400000003</v>
      </c>
    </row>
    <row r="39" spans="1:17" ht="16.5" customHeight="1">
      <c r="A39" s="97">
        <v>23</v>
      </c>
      <c r="B39" s="77" t="s">
        <v>40</v>
      </c>
      <c r="C39" s="67"/>
      <c r="D39" s="13">
        <v>1</v>
      </c>
      <c r="E39" s="4">
        <v>2000</v>
      </c>
      <c r="F39" s="14">
        <v>884939</v>
      </c>
      <c r="G39" s="15">
        <v>113.7</v>
      </c>
      <c r="H39" s="16">
        <v>-520.422777049232</v>
      </c>
      <c r="I39" s="34">
        <v>859666</v>
      </c>
      <c r="J39" s="35">
        <v>112.2</v>
      </c>
      <c r="K39" s="36">
        <v>2235.13160000001</v>
      </c>
      <c r="L39" s="36">
        <f t="shared" si="2"/>
        <v>2755.5543770492422</v>
      </c>
      <c r="M39" s="36">
        <f t="shared" si="1"/>
        <v>2235.13160000001</v>
      </c>
      <c r="N39" s="80">
        <f>M39+M40</f>
        <v>9833.28320000002</v>
      </c>
      <c r="O39" s="84">
        <f>N39*20/10000</f>
        <v>19.66656640000004</v>
      </c>
      <c r="P39" s="84">
        <f>O39*2.5</f>
        <v>49.1664160000001</v>
      </c>
      <c r="Q39" s="84">
        <f>P39*0.6</f>
        <v>29.499849600000058</v>
      </c>
    </row>
    <row r="40" spans="1:17" ht="16.5" customHeight="1">
      <c r="A40" s="98"/>
      <c r="B40" s="79" t="s">
        <v>40</v>
      </c>
      <c r="C40" s="67"/>
      <c r="D40" s="13">
        <v>2</v>
      </c>
      <c r="E40" s="4">
        <v>2500</v>
      </c>
      <c r="F40" s="14">
        <v>861332</v>
      </c>
      <c r="G40" s="15">
        <v>124.4</v>
      </c>
      <c r="H40" s="16">
        <v>8709.71263691874</v>
      </c>
      <c r="I40" s="34">
        <v>974122</v>
      </c>
      <c r="J40" s="35">
        <v>117.4</v>
      </c>
      <c r="K40" s="36">
        <v>7598.15160000001</v>
      </c>
      <c r="L40" s="36">
        <f t="shared" si="2"/>
        <v>-1111.5610369187307</v>
      </c>
      <c r="M40" s="36">
        <f t="shared" si="1"/>
        <v>7598.15160000001</v>
      </c>
      <c r="N40" s="81"/>
      <c r="O40" s="84"/>
      <c r="P40" s="84"/>
      <c r="Q40" s="84"/>
    </row>
    <row r="41" spans="1:17" ht="16.5" customHeight="1">
      <c r="A41" s="11">
        <v>24</v>
      </c>
      <c r="B41" s="12" t="s">
        <v>41</v>
      </c>
      <c r="C41" s="67"/>
      <c r="D41" s="13">
        <v>1</v>
      </c>
      <c r="E41" s="4">
        <v>2500</v>
      </c>
      <c r="F41" s="14">
        <v>1806652.42454545</v>
      </c>
      <c r="G41" s="15">
        <v>116.836059515144</v>
      </c>
      <c r="H41" s="16">
        <v>4603.29734265816</v>
      </c>
      <c r="I41" s="34">
        <v>1687147.33</v>
      </c>
      <c r="J41" s="35">
        <v>107.8</v>
      </c>
      <c r="K41" s="36">
        <v>-3036.865194</v>
      </c>
      <c r="L41" s="36">
        <f t="shared" si="2"/>
        <v>-7640.16253665816</v>
      </c>
      <c r="M41" s="36">
        <f t="shared" si="1"/>
        <v>-3036.865194</v>
      </c>
      <c r="N41" s="37">
        <f aca="true" t="shared" si="6" ref="N41:N46">M41</f>
        <v>-3036.865194</v>
      </c>
      <c r="O41" s="75">
        <f aca="true" t="shared" si="7" ref="O41:O46">N41*20/10000</f>
        <v>-6.0737303879999995</v>
      </c>
      <c r="P41" s="39">
        <f aca="true" t="shared" si="8" ref="P41:P46">O41*2.5</f>
        <v>-15.18432597</v>
      </c>
      <c r="Q41" s="65">
        <f>P41*0.6</f>
        <v>-9.110595582</v>
      </c>
    </row>
    <row r="42" spans="1:17" ht="26.25" customHeight="1">
      <c r="A42" s="11">
        <v>25</v>
      </c>
      <c r="B42" s="12" t="s">
        <v>42</v>
      </c>
      <c r="C42" s="67"/>
      <c r="D42" s="13">
        <v>1</v>
      </c>
      <c r="E42" s="4">
        <v>4500</v>
      </c>
      <c r="F42" s="14">
        <v>1747043.79018759</v>
      </c>
      <c r="G42" s="15">
        <v>116.240101759579</v>
      </c>
      <c r="H42" s="16">
        <v>3410.25199607869</v>
      </c>
      <c r="I42" s="34">
        <v>1790035.3</v>
      </c>
      <c r="J42" s="35">
        <v>111.3</v>
      </c>
      <c r="K42" s="36">
        <v>3043.06001</v>
      </c>
      <c r="L42" s="36">
        <f t="shared" si="2"/>
        <v>-367.19198607868975</v>
      </c>
      <c r="M42" s="36">
        <f t="shared" si="1"/>
        <v>3043.06001</v>
      </c>
      <c r="N42" s="37">
        <f t="shared" si="6"/>
        <v>3043.06001</v>
      </c>
      <c r="O42" s="75">
        <f t="shared" si="7"/>
        <v>6.086120020000001</v>
      </c>
      <c r="P42" s="39">
        <f t="shared" si="8"/>
        <v>15.215300050000003</v>
      </c>
      <c r="Q42" s="39">
        <f aca="true" t="shared" si="9" ref="Q42:Q47">P42*0.6</f>
        <v>9.129180030000002</v>
      </c>
    </row>
    <row r="43" spans="1:17" ht="16.5" customHeight="1">
      <c r="A43" s="11">
        <v>26</v>
      </c>
      <c r="B43" s="12" t="s">
        <v>43</v>
      </c>
      <c r="C43" s="67"/>
      <c r="D43" s="13">
        <v>1</v>
      </c>
      <c r="E43" s="4">
        <v>4500</v>
      </c>
      <c r="F43" s="14">
        <v>1816254</v>
      </c>
      <c r="G43" s="15">
        <v>116.3</v>
      </c>
      <c r="H43" s="16">
        <v>3654.14163643914</v>
      </c>
      <c r="I43" s="34">
        <v>1857330</v>
      </c>
      <c r="J43" s="35">
        <v>112.6</v>
      </c>
      <c r="K43" s="36">
        <v>5571.99</v>
      </c>
      <c r="L43" s="36">
        <f t="shared" si="2"/>
        <v>1917.84836356086</v>
      </c>
      <c r="M43" s="36">
        <f t="shared" si="1"/>
        <v>5571.99</v>
      </c>
      <c r="N43" s="37">
        <f t="shared" si="6"/>
        <v>5571.99</v>
      </c>
      <c r="O43" s="75">
        <f t="shared" si="7"/>
        <v>11.143979999999999</v>
      </c>
      <c r="P43" s="39">
        <f t="shared" si="8"/>
        <v>27.859949999999998</v>
      </c>
      <c r="Q43" s="39">
        <f t="shared" si="9"/>
        <v>16.71597</v>
      </c>
    </row>
    <row r="44" spans="1:17" ht="16.5" customHeight="1">
      <c r="A44" s="11">
        <v>27</v>
      </c>
      <c r="B44" s="12" t="s">
        <v>44</v>
      </c>
      <c r="C44" s="67"/>
      <c r="D44" s="13">
        <v>1</v>
      </c>
      <c r="E44" s="4">
        <v>2500</v>
      </c>
      <c r="F44" s="14">
        <v>948516</v>
      </c>
      <c r="G44" s="15">
        <v>107.6</v>
      </c>
      <c r="H44" s="16">
        <v>-6343.75930317461</v>
      </c>
      <c r="I44" s="34">
        <v>710552</v>
      </c>
      <c r="J44" s="35">
        <v>107.7</v>
      </c>
      <c r="K44" s="36">
        <v>-1350</v>
      </c>
      <c r="L44" s="36">
        <f t="shared" si="2"/>
        <v>4993.75930317461</v>
      </c>
      <c r="M44" s="36">
        <f t="shared" si="1"/>
        <v>-1350</v>
      </c>
      <c r="N44" s="37">
        <f t="shared" si="6"/>
        <v>-1350</v>
      </c>
      <c r="O44" s="73">
        <f t="shared" si="7"/>
        <v>-2.7</v>
      </c>
      <c r="P44" s="65">
        <f t="shared" si="8"/>
        <v>-6.75</v>
      </c>
      <c r="Q44" s="65">
        <f t="shared" si="9"/>
        <v>-4.05</v>
      </c>
    </row>
    <row r="45" spans="1:17" ht="16.5" customHeight="1">
      <c r="A45" s="11">
        <v>28</v>
      </c>
      <c r="B45" s="12" t="s">
        <v>45</v>
      </c>
      <c r="C45" s="67"/>
      <c r="D45" s="13">
        <v>1</v>
      </c>
      <c r="E45" s="4">
        <v>4500</v>
      </c>
      <c r="F45" s="14">
        <v>1141683</v>
      </c>
      <c r="G45" s="15">
        <v>119.9</v>
      </c>
      <c r="H45" s="16">
        <v>6407.02353396054</v>
      </c>
      <c r="I45" s="34">
        <v>976772.17</v>
      </c>
      <c r="J45" s="35">
        <v>115.2</v>
      </c>
      <c r="K45" s="36">
        <v>5469.92415200001</v>
      </c>
      <c r="L45" s="36">
        <f t="shared" si="2"/>
        <v>-937.0993819605301</v>
      </c>
      <c r="M45" s="36">
        <f t="shared" si="1"/>
        <v>5469.92415200001</v>
      </c>
      <c r="N45" s="37">
        <f t="shared" si="6"/>
        <v>5469.92415200001</v>
      </c>
      <c r="O45" s="75">
        <f t="shared" si="7"/>
        <v>10.93984830400002</v>
      </c>
      <c r="P45" s="39">
        <f t="shared" si="8"/>
        <v>27.34962076000005</v>
      </c>
      <c r="Q45" s="39">
        <f t="shared" si="9"/>
        <v>16.40977245600003</v>
      </c>
    </row>
    <row r="46" spans="1:17" ht="16.5" customHeight="1">
      <c r="A46" s="11">
        <v>29</v>
      </c>
      <c r="B46" s="12" t="s">
        <v>46</v>
      </c>
      <c r="C46" s="67"/>
      <c r="D46" s="13">
        <v>1</v>
      </c>
      <c r="E46" s="4">
        <v>4500</v>
      </c>
      <c r="F46" s="14"/>
      <c r="G46" s="15"/>
      <c r="H46" s="16"/>
      <c r="I46" s="34">
        <v>456166</v>
      </c>
      <c r="J46" s="35">
        <v>116.9</v>
      </c>
      <c r="K46" s="36">
        <v>3330.01180000001</v>
      </c>
      <c r="L46" s="36">
        <f t="shared" si="2"/>
        <v>3330.01180000001</v>
      </c>
      <c r="M46" s="36">
        <f t="shared" si="1"/>
        <v>3330.01180000001</v>
      </c>
      <c r="N46" s="37">
        <f t="shared" si="6"/>
        <v>3330.01180000001</v>
      </c>
      <c r="O46" s="75">
        <f t="shared" si="7"/>
        <v>6.660023600000021</v>
      </c>
      <c r="P46" s="39">
        <f t="shared" si="8"/>
        <v>16.650059000000052</v>
      </c>
      <c r="Q46" s="39">
        <f t="shared" si="9"/>
        <v>9.99003540000003</v>
      </c>
    </row>
    <row r="47" spans="1:17" ht="16.5" customHeight="1">
      <c r="A47" s="17"/>
      <c r="B47" s="12" t="s">
        <v>47</v>
      </c>
      <c r="C47" s="67" t="s">
        <v>48</v>
      </c>
      <c r="D47" s="13"/>
      <c r="E47" s="4"/>
      <c r="F47" s="14">
        <f>SUM(F4:F45)</f>
        <v>49444423.36183304</v>
      </c>
      <c r="G47" s="15">
        <f>SUMPRODUCT(F4:F45,G4:G45)/F47</f>
        <v>114.28808887058796</v>
      </c>
      <c r="H47" s="18">
        <v>-9.44964995142072E-10</v>
      </c>
      <c r="I47" s="43"/>
      <c r="J47" s="71">
        <v>109.6</v>
      </c>
      <c r="K47" s="18">
        <v>-1107.86105351894</v>
      </c>
      <c r="L47" s="18"/>
      <c r="M47" s="18"/>
      <c r="N47" s="44">
        <f>SUM(N4:N46)</f>
        <v>1479.2517928230336</v>
      </c>
      <c r="O47" s="100">
        <f>SUM(O4:O46)</f>
        <v>2.958503585646082</v>
      </c>
      <c r="P47" s="68">
        <f>SUM(P4:P46)</f>
        <v>7.3962589641151375</v>
      </c>
      <c r="Q47" s="39">
        <f t="shared" si="9"/>
        <v>4.437755378469082</v>
      </c>
    </row>
    <row r="48" spans="1:17" ht="16.5" customHeight="1">
      <c r="A48" s="17"/>
      <c r="B48" s="19" t="s">
        <v>49</v>
      </c>
      <c r="C48" s="11"/>
      <c r="D48" s="20"/>
      <c r="E48" s="4"/>
      <c r="F48" s="21"/>
      <c r="G48" s="20"/>
      <c r="H48" s="70">
        <f>SUMIF(H4:H46,"&gt;=0")</f>
        <v>83233.71812581568</v>
      </c>
      <c r="I48" s="47"/>
      <c r="J48" s="22"/>
      <c r="K48" s="48">
        <f>SUMIF(K4:K46,"&gt;=0")</f>
        <v>95875.92179660015</v>
      </c>
      <c r="L48" s="48">
        <f>SUMIF(L4:L46,"&gt;=0")</f>
        <v>61634.98302420267</v>
      </c>
      <c r="M48" s="48">
        <f>SUMIF(M4:M46,"&gt;=0")</f>
        <v>98075.07612314215</v>
      </c>
      <c r="N48" s="49">
        <f>SUMIF(N4:N46,"&gt;=0")</f>
        <v>93804.1670899194</v>
      </c>
      <c r="O48" s="100">
        <f>N48*20/10000</f>
        <v>187.6083341798388</v>
      </c>
      <c r="P48" s="53">
        <f>N48*50/10000</f>
        <v>469.020835449597</v>
      </c>
      <c r="Q48" s="53">
        <f>N48*30/10000</f>
        <v>281.4125012697582</v>
      </c>
    </row>
    <row r="49" spans="1:17" ht="16.5" customHeight="1">
      <c r="A49" s="17"/>
      <c r="B49" s="12" t="s">
        <v>50</v>
      </c>
      <c r="C49" s="11"/>
      <c r="D49" s="20"/>
      <c r="E49" s="20"/>
      <c r="F49" s="21"/>
      <c r="G49" s="20" t="s">
        <v>51</v>
      </c>
      <c r="H49" s="36">
        <f>SUMIF(H4:H46,"&lt;=0")</f>
        <v>-83233.71812581664</v>
      </c>
      <c r="I49" s="34"/>
      <c r="J49" s="36"/>
      <c r="K49" s="36">
        <f>SUMIF(K4:K46,"&lt;=0")</f>
        <v>-96595.82433031911</v>
      </c>
      <c r="L49" s="36">
        <f>SUMIF(L4:L46,"&lt;=0")</f>
        <v>-60155.731231378704</v>
      </c>
      <c r="M49" s="36">
        <f>SUMIF(M4:M46,"&lt;=0")</f>
        <v>-96595.82433031911</v>
      </c>
      <c r="N49" s="37">
        <f>SUMIF(N4:N46,"&lt;=0")</f>
        <v>-92324.91529709636</v>
      </c>
      <c r="O49" s="74">
        <f>N49*20/10000</f>
        <v>-184.64983059419274</v>
      </c>
      <c r="P49" s="66">
        <f>N49*50/10000</f>
        <v>-461.62457648548184</v>
      </c>
      <c r="Q49" s="66">
        <f>N49*30/10000</f>
        <v>-276.9747458912891</v>
      </c>
    </row>
    <row r="50" spans="1:16" ht="16.5" customHeight="1">
      <c r="A50" s="1"/>
      <c r="B50" s="1" t="s">
        <v>52</v>
      </c>
      <c r="C50" s="1"/>
      <c r="D50" s="1"/>
      <c r="E50" s="1"/>
      <c r="F50" s="23"/>
      <c r="G50" s="1"/>
      <c r="H50" s="24"/>
      <c r="I50" s="51"/>
      <c r="J50" s="51"/>
      <c r="K50" s="52"/>
      <c r="L50" s="52"/>
      <c r="M50" s="52"/>
      <c r="N50" s="51"/>
      <c r="O50" s="1"/>
      <c r="P50" s="1"/>
    </row>
  </sheetData>
  <sheetProtection/>
  <mergeCells count="66">
    <mergeCell ref="A33:A34"/>
    <mergeCell ref="A36:A37"/>
    <mergeCell ref="A39:A40"/>
    <mergeCell ref="A23:A24"/>
    <mergeCell ref="A26:A27"/>
    <mergeCell ref="A28:A29"/>
    <mergeCell ref="A30:A32"/>
    <mergeCell ref="A8:A9"/>
    <mergeCell ref="A13:A15"/>
    <mergeCell ref="A17:A19"/>
    <mergeCell ref="A21:A22"/>
    <mergeCell ref="Q33:Q34"/>
    <mergeCell ref="Q36:Q37"/>
    <mergeCell ref="Q39:Q40"/>
    <mergeCell ref="Q23:Q24"/>
    <mergeCell ref="Q26:Q27"/>
    <mergeCell ref="Q28:Q29"/>
    <mergeCell ref="Q30:Q32"/>
    <mergeCell ref="Q8:Q9"/>
    <mergeCell ref="Q13:Q15"/>
    <mergeCell ref="Q17:Q19"/>
    <mergeCell ref="Q21:Q22"/>
    <mergeCell ref="P30:P32"/>
    <mergeCell ref="P33:P34"/>
    <mergeCell ref="P36:P37"/>
    <mergeCell ref="P39:P40"/>
    <mergeCell ref="O33:O34"/>
    <mergeCell ref="O36:O37"/>
    <mergeCell ref="O39:O40"/>
    <mergeCell ref="P8:P9"/>
    <mergeCell ref="P13:P15"/>
    <mergeCell ref="P17:P19"/>
    <mergeCell ref="P21:P22"/>
    <mergeCell ref="P23:P24"/>
    <mergeCell ref="P26:P27"/>
    <mergeCell ref="P28:P29"/>
    <mergeCell ref="O23:O24"/>
    <mergeCell ref="O26:O27"/>
    <mergeCell ref="O28:O29"/>
    <mergeCell ref="O30:O32"/>
    <mergeCell ref="O8:O9"/>
    <mergeCell ref="O13:O15"/>
    <mergeCell ref="O17:O19"/>
    <mergeCell ref="O21:O22"/>
    <mergeCell ref="N30:N32"/>
    <mergeCell ref="N33:N34"/>
    <mergeCell ref="N36:N37"/>
    <mergeCell ref="N39:N40"/>
    <mergeCell ref="B33:B34"/>
    <mergeCell ref="B36:B37"/>
    <mergeCell ref="B39:B40"/>
    <mergeCell ref="N8:N9"/>
    <mergeCell ref="N13:N15"/>
    <mergeCell ref="N17:N19"/>
    <mergeCell ref="N21:N22"/>
    <mergeCell ref="N23:N24"/>
    <mergeCell ref="N26:N27"/>
    <mergeCell ref="N28:N29"/>
    <mergeCell ref="B23:B24"/>
    <mergeCell ref="B26:B27"/>
    <mergeCell ref="B28:B29"/>
    <mergeCell ref="B30:B32"/>
    <mergeCell ref="B8:B9"/>
    <mergeCell ref="B13:B15"/>
    <mergeCell ref="B17:B19"/>
    <mergeCell ref="B21:B22"/>
  </mergeCells>
  <conditionalFormatting sqref="H47:N47 G4:G47">
    <cfRule type="cellIs" priority="1" dxfId="0" operator="greaterThan" stopIfTrue="1">
      <formula>#REF!</formula>
    </cfRule>
    <cfRule type="cellIs" priority="2" dxfId="1" operator="lessThanOrEqual" stopIfTrue="1">
      <formula>#REF!</formula>
    </cfRule>
  </conditionalFormatting>
  <conditionalFormatting sqref="F20:F47 C39:D40 C36:D37 B38:D38 C26:D34 B35:D35 C21:D24 B25:D25 C17:D19 B20:D20 C13:D15 B16:D16 C9:D9 B10:D12 B49 E2:N3 B39 B36 B33 B30 B28 B26 B23 B21 B17 B13 F4:F18 B2:D8 B41:D47 E4:E48">
    <cfRule type="cellIs" priority="1" dxfId="2" operator="between" stopIfTrue="1">
      <formula>#REF!</formula>
      <formula>#REF!</formula>
    </cfRule>
  </conditionalFormatting>
  <conditionalFormatting sqref="F19">
    <cfRule type="cellIs" priority="1" dxfId="2" operator="between" stopIfTrue="1">
      <formula>#REF!</formula>
      <formula>#REF!</formula>
    </cfRule>
    <cfRule type="cellIs" priority="2" dxfId="2" operator="between" stopIfTrue="1">
      <formula>#REF!</formula>
      <formula>#REF!</formula>
    </cfRule>
  </conditionalFormatting>
  <conditionalFormatting sqref="J8:J9 H4:H46 I13:J13 I30 I17:J17 I10:J10 J33:J34 J14:J15 J11:J12">
    <cfRule type="cellIs" priority="1" dxfId="1" operator="equal" stopIfTrue="1">
      <formula>"先进"</formula>
    </cfRule>
    <cfRule type="cellIs" priority="2" dxfId="0" operator="equal" stopIfTrue="1">
      <formula>"超标"</formula>
    </cfRule>
    <cfRule type="cellIs" priority="3" dxfId="3" operator="equal" stopIfTrue="1">
      <formula>"先进临界"</formula>
    </cfRule>
  </conditionalFormatting>
  <printOptions horizontalCentered="1"/>
  <pageMargins left="0.7086614173228347" right="0.7086614173228347" top="0.7086614173228347" bottom="0.5511811023622047" header="0.31496062992125984" footer="0.31496062992125984"/>
  <pageSetup firstPageNumber="10" useFirstPageNumber="1"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SheetLayoutView="100" workbookViewId="0" topLeftCell="A1">
      <selection activeCell="S3" sqref="S3"/>
    </sheetView>
  </sheetViews>
  <sheetFormatPr defaultColWidth="9.00390625" defaultRowHeight="13.5"/>
  <cols>
    <col min="1" max="1" width="3.75390625" style="0" customWidth="1"/>
    <col min="2" max="2" width="25.50390625" style="0" customWidth="1"/>
    <col min="3" max="3" width="5.50390625" style="0" customWidth="1"/>
    <col min="4" max="4" width="6.00390625" style="0" customWidth="1"/>
    <col min="7" max="7" width="10.375" style="0" customWidth="1"/>
    <col min="8" max="8" width="7.875" style="0" customWidth="1"/>
    <col min="12" max="12" width="7.625" style="0" customWidth="1"/>
    <col min="13" max="13" width="8.375" style="0" customWidth="1"/>
    <col min="14" max="14" width="7.50390625" style="0" customWidth="1"/>
    <col min="15" max="15" width="7.625" style="0" customWidth="1"/>
    <col min="16" max="16" width="3.00390625" style="0" hidden="1" customWidth="1"/>
    <col min="17" max="17" width="9.00390625" style="0" hidden="1" customWidth="1"/>
  </cols>
  <sheetData>
    <row r="1" ht="13.5">
      <c r="B1" t="s">
        <v>70</v>
      </c>
    </row>
    <row r="2" spans="2:14" ht="19.5" customHeight="1">
      <c r="B2" s="86" t="s">
        <v>64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6" t="s">
        <v>65</v>
      </c>
    </row>
    <row r="3" spans="1:17" s="1" customFormat="1" ht="90" customHeight="1">
      <c r="A3" s="2" t="s">
        <v>0</v>
      </c>
      <c r="B3" s="3" t="s">
        <v>1</v>
      </c>
      <c r="C3" s="4" t="s">
        <v>3</v>
      </c>
      <c r="D3" s="4" t="s">
        <v>4</v>
      </c>
      <c r="E3" s="4" t="s">
        <v>53</v>
      </c>
      <c r="F3" s="4" t="s">
        <v>54</v>
      </c>
      <c r="G3" s="4" t="s">
        <v>55</v>
      </c>
      <c r="H3" s="4" t="s">
        <v>66</v>
      </c>
      <c r="I3" s="4" t="s">
        <v>56</v>
      </c>
      <c r="J3" s="4" t="s">
        <v>57</v>
      </c>
      <c r="K3" s="4" t="s">
        <v>58</v>
      </c>
      <c r="L3" s="76" t="s">
        <v>59</v>
      </c>
      <c r="M3" s="4" t="s">
        <v>60</v>
      </c>
      <c r="N3" s="4" t="s">
        <v>5</v>
      </c>
      <c r="O3" s="27" t="s">
        <v>61</v>
      </c>
      <c r="P3" s="27" t="s">
        <v>6</v>
      </c>
      <c r="Q3" s="27" t="s">
        <v>62</v>
      </c>
    </row>
    <row r="4" spans="1:17" ht="16.5" customHeight="1" hidden="1">
      <c r="A4" s="7"/>
      <c r="B4" s="8"/>
      <c r="C4" s="9"/>
      <c r="D4" s="9"/>
      <c r="E4" s="10" t="s">
        <v>7</v>
      </c>
      <c r="F4" s="10" t="s">
        <v>8</v>
      </c>
      <c r="G4" s="5" t="s">
        <v>9</v>
      </c>
      <c r="H4" s="6"/>
      <c r="I4" s="28" t="s">
        <v>10</v>
      </c>
      <c r="J4" s="28" t="s">
        <v>11</v>
      </c>
      <c r="K4" s="29" t="s">
        <v>12</v>
      </c>
      <c r="L4" s="30" t="s">
        <v>13</v>
      </c>
      <c r="M4" s="28" t="s">
        <v>14</v>
      </c>
      <c r="N4" s="31" t="s">
        <v>15</v>
      </c>
      <c r="O4" s="56" t="s">
        <v>16</v>
      </c>
      <c r="P4" s="33" t="s">
        <v>17</v>
      </c>
      <c r="Q4" s="33" t="s">
        <v>63</v>
      </c>
    </row>
    <row r="5" spans="1:17" ht="13.5">
      <c r="A5" s="11">
        <v>1</v>
      </c>
      <c r="B5" s="12" t="s">
        <v>20</v>
      </c>
      <c r="C5" s="13">
        <v>1</v>
      </c>
      <c r="D5" s="3">
        <v>4500</v>
      </c>
      <c r="E5" s="14">
        <v>1700010</v>
      </c>
      <c r="F5" s="15">
        <v>111.8</v>
      </c>
      <c r="G5" s="16">
        <v>-4229.77596088824</v>
      </c>
      <c r="H5" s="16">
        <v>-4250</v>
      </c>
      <c r="I5" s="34">
        <v>1465030</v>
      </c>
      <c r="J5" s="35">
        <v>106.9</v>
      </c>
      <c r="K5" s="36">
        <v>-3955.58099999998</v>
      </c>
      <c r="L5" s="36">
        <f>K5-G5</f>
        <v>274.19496088825963</v>
      </c>
      <c r="M5" s="36">
        <f>G5+L5</f>
        <v>-3955.58099999998</v>
      </c>
      <c r="N5" s="37">
        <f>M5</f>
        <v>-3955.58099999998</v>
      </c>
      <c r="O5" s="57">
        <f>N5*20/10000</f>
        <v>-7.91116199999996</v>
      </c>
      <c r="P5" s="58">
        <f>O5*2.5</f>
        <v>-19.7779049999999</v>
      </c>
      <c r="Q5" s="65">
        <f>P5*0.6</f>
        <v>-11.866742999999941</v>
      </c>
    </row>
    <row r="6" spans="1:17" ht="13.5" customHeight="1">
      <c r="A6" s="87">
        <v>2</v>
      </c>
      <c r="B6" s="77" t="s">
        <v>22</v>
      </c>
      <c r="C6" s="13">
        <v>1</v>
      </c>
      <c r="D6" s="3">
        <v>2500</v>
      </c>
      <c r="E6" s="14">
        <v>1006522</v>
      </c>
      <c r="F6" s="15">
        <v>109.3</v>
      </c>
      <c r="G6" s="16">
        <v>-5020.62118620193</v>
      </c>
      <c r="H6" s="88">
        <v>-9198</v>
      </c>
      <c r="I6" s="34">
        <v>990431.79</v>
      </c>
      <c r="J6" s="41">
        <v>106</v>
      </c>
      <c r="K6" s="36">
        <v>-3565.55444399999</v>
      </c>
      <c r="L6" s="36">
        <f>K6-G6</f>
        <v>1455.06674220194</v>
      </c>
      <c r="M6" s="36">
        <f aca="true" t="shared" si="0" ref="M6:M25">G6+L6</f>
        <v>-3565.55444399999</v>
      </c>
      <c r="N6" s="80">
        <f>M6+M7</f>
        <v>-7160.311691999979</v>
      </c>
      <c r="O6" s="93">
        <f>N6*20/10000</f>
        <v>-14.32062338399996</v>
      </c>
      <c r="P6" s="95">
        <f>O6*2.5</f>
        <v>-35.8015584599999</v>
      </c>
      <c r="Q6" s="83">
        <f>P6*0.6</f>
        <v>-21.48093507599994</v>
      </c>
    </row>
    <row r="7" spans="1:17" ht="13.5" customHeight="1">
      <c r="A7" s="87"/>
      <c r="B7" s="78"/>
      <c r="C7" s="13">
        <v>2</v>
      </c>
      <c r="D7" s="3">
        <v>2500</v>
      </c>
      <c r="E7" s="14">
        <v>946564</v>
      </c>
      <c r="F7" s="15">
        <v>109.9</v>
      </c>
      <c r="G7" s="16">
        <v>-4153.60695369921</v>
      </c>
      <c r="H7" s="89"/>
      <c r="I7" s="34">
        <v>998543.68</v>
      </c>
      <c r="J7" s="41">
        <v>106</v>
      </c>
      <c r="K7" s="36">
        <v>-3594.75724799999</v>
      </c>
      <c r="L7" s="36">
        <f>K7-G7</f>
        <v>558.8497056992201</v>
      </c>
      <c r="M7" s="36">
        <f t="shared" si="0"/>
        <v>-3594.75724799999</v>
      </c>
      <c r="N7" s="81"/>
      <c r="O7" s="93"/>
      <c r="P7" s="95"/>
      <c r="Q7" s="83"/>
    </row>
    <row r="8" spans="1:17" ht="13.5">
      <c r="A8" s="11">
        <v>3</v>
      </c>
      <c r="B8" s="12" t="s">
        <v>24</v>
      </c>
      <c r="C8" s="13">
        <v>1</v>
      </c>
      <c r="D8" s="3">
        <v>4500</v>
      </c>
      <c r="E8" s="14">
        <v>1907555</v>
      </c>
      <c r="F8" s="15">
        <v>104.8</v>
      </c>
      <c r="G8" s="16">
        <v>-18099.0513655344</v>
      </c>
      <c r="H8" s="16">
        <v>-18122</v>
      </c>
      <c r="I8" s="34">
        <v>1921741.71</v>
      </c>
      <c r="J8" s="41">
        <v>104.1</v>
      </c>
      <c r="K8" s="36">
        <v>-10569.579405</v>
      </c>
      <c r="L8" s="36">
        <f>K8-G8</f>
        <v>7529.4719605344</v>
      </c>
      <c r="M8" s="36">
        <f t="shared" si="0"/>
        <v>-10569.579405</v>
      </c>
      <c r="N8" s="37">
        <f>M8</f>
        <v>-10569.579405</v>
      </c>
      <c r="O8" s="57">
        <f>N8*20/10000</f>
        <v>-21.139158809999998</v>
      </c>
      <c r="P8" s="58">
        <f>O8*2.5</f>
        <v>-52.847897024999995</v>
      </c>
      <c r="Q8" s="65">
        <f>P8*0.6</f>
        <v>-31.708738214999997</v>
      </c>
    </row>
    <row r="9" spans="1:17" ht="13.5" customHeight="1">
      <c r="A9" s="11">
        <v>4</v>
      </c>
      <c r="B9" s="12" t="s">
        <v>25</v>
      </c>
      <c r="C9" s="13">
        <v>1</v>
      </c>
      <c r="D9" s="3">
        <v>4500</v>
      </c>
      <c r="E9" s="14">
        <v>1643472</v>
      </c>
      <c r="F9" s="15">
        <v>111.9</v>
      </c>
      <c r="G9" s="16">
        <v>-3924.75719232292</v>
      </c>
      <c r="H9" s="16">
        <v>-3944</v>
      </c>
      <c r="I9" s="34">
        <v>1483667</v>
      </c>
      <c r="J9" s="41">
        <v>108.1</v>
      </c>
      <c r="K9" s="36">
        <v>-2225.5005</v>
      </c>
      <c r="L9" s="36">
        <f>K9-G9</f>
        <v>1699.2566923229201</v>
      </c>
      <c r="M9" s="36">
        <f t="shared" si="0"/>
        <v>-2225.5005</v>
      </c>
      <c r="N9" s="37">
        <f>M9</f>
        <v>-2225.5005</v>
      </c>
      <c r="O9" s="57">
        <f>N9*20/10000</f>
        <v>-4.451001</v>
      </c>
      <c r="P9" s="58">
        <f>O9*2.5</f>
        <v>-11.127502499999999</v>
      </c>
      <c r="Q9" s="65">
        <f>P9*0.6</f>
        <v>-6.676501499999999</v>
      </c>
    </row>
    <row r="10" spans="1:17" ht="13.5" customHeight="1">
      <c r="A10" s="87">
        <v>5</v>
      </c>
      <c r="B10" s="77" t="s">
        <v>26</v>
      </c>
      <c r="C10" s="13">
        <v>1</v>
      </c>
      <c r="D10" s="3">
        <v>2500</v>
      </c>
      <c r="E10" s="14">
        <v>755079</v>
      </c>
      <c r="F10" s="15">
        <v>116.565600659464</v>
      </c>
      <c r="G10" s="16">
        <v>1719.70132403274</v>
      </c>
      <c r="H10" s="88">
        <v>1752</v>
      </c>
      <c r="I10" s="40"/>
      <c r="J10" s="41"/>
      <c r="K10" s="36"/>
      <c r="L10" s="36"/>
      <c r="M10" s="36">
        <f t="shared" si="0"/>
        <v>1719.70132403274</v>
      </c>
      <c r="N10" s="80">
        <f>M10+M11+M12</f>
        <v>-929.4660599672425</v>
      </c>
      <c r="O10" s="93">
        <f>N10*20/10000</f>
        <v>-1.858932119934485</v>
      </c>
      <c r="P10" s="95">
        <f>O10*2.5</f>
        <v>-4.647330299836213</v>
      </c>
      <c r="Q10" s="83">
        <f>P10*0.6</f>
        <v>-2.7883981799017277</v>
      </c>
    </row>
    <row r="11" spans="1:17" ht="13.5" customHeight="1">
      <c r="A11" s="87"/>
      <c r="B11" s="79"/>
      <c r="C11" s="13">
        <v>2</v>
      </c>
      <c r="D11" s="3">
        <v>2500</v>
      </c>
      <c r="E11" s="14">
        <v>503121.57</v>
      </c>
      <c r="F11" s="15">
        <v>117.091850472494</v>
      </c>
      <c r="G11" s="16">
        <v>1410.63293905669</v>
      </c>
      <c r="H11" s="90"/>
      <c r="I11" s="34">
        <v>831780.2</v>
      </c>
      <c r="J11" s="41">
        <v>110.7</v>
      </c>
      <c r="K11" s="36">
        <v>914.958220000007</v>
      </c>
      <c r="L11" s="36">
        <f>K11-G11</f>
        <v>-495.674719056683</v>
      </c>
      <c r="M11" s="36">
        <f t="shared" si="0"/>
        <v>914.958220000007</v>
      </c>
      <c r="N11" s="82"/>
      <c r="O11" s="93"/>
      <c r="P11" s="95"/>
      <c r="Q11" s="83"/>
    </row>
    <row r="12" spans="1:17" ht="13.5" customHeight="1">
      <c r="A12" s="87"/>
      <c r="B12" s="78"/>
      <c r="C12" s="13">
        <v>3</v>
      </c>
      <c r="D12" s="3">
        <v>4500</v>
      </c>
      <c r="E12" s="14">
        <v>1742368.31</v>
      </c>
      <c r="F12" s="15">
        <v>113.467578536304</v>
      </c>
      <c r="G12" s="16">
        <v>-1429.63120448456</v>
      </c>
      <c r="H12" s="89"/>
      <c r="I12" s="34">
        <v>1370817.54</v>
      </c>
      <c r="J12" s="41">
        <v>107</v>
      </c>
      <c r="K12" s="36">
        <v>-3564.12560399999</v>
      </c>
      <c r="L12" s="36">
        <f>K12-G12</f>
        <v>-2134.49439951543</v>
      </c>
      <c r="M12" s="36">
        <f t="shared" si="0"/>
        <v>-3564.12560399999</v>
      </c>
      <c r="N12" s="81"/>
      <c r="O12" s="93"/>
      <c r="P12" s="95"/>
      <c r="Q12" s="83"/>
    </row>
    <row r="13" spans="1:17" ht="13.5" customHeight="1">
      <c r="A13" s="87">
        <v>6</v>
      </c>
      <c r="B13" s="77" t="s">
        <v>28</v>
      </c>
      <c r="C13" s="13">
        <v>1</v>
      </c>
      <c r="D13" s="3">
        <v>1000</v>
      </c>
      <c r="E13" s="14">
        <v>230261.22</v>
      </c>
      <c r="F13" s="15">
        <v>116</v>
      </c>
      <c r="G13" s="16">
        <v>394.186745189995</v>
      </c>
      <c r="H13" s="88">
        <v>-11595</v>
      </c>
      <c r="I13" s="40"/>
      <c r="J13" s="41"/>
      <c r="K13" s="36"/>
      <c r="L13" s="36"/>
      <c r="M13" s="36">
        <f t="shared" si="0"/>
        <v>394.186745189995</v>
      </c>
      <c r="N13" s="80">
        <f>M13+M14+M15</f>
        <v>-10512.236925809993</v>
      </c>
      <c r="O13" s="93">
        <f>N13*20/10000</f>
        <v>-21.024473851619987</v>
      </c>
      <c r="P13" s="95">
        <f>O13*2.5</f>
        <v>-52.56118462904997</v>
      </c>
      <c r="Q13" s="83">
        <f>P13*0.6</f>
        <v>-31.53671077742998</v>
      </c>
    </row>
    <row r="14" spans="1:17" ht="13.5" customHeight="1">
      <c r="A14" s="87"/>
      <c r="B14" s="79" t="s">
        <v>28</v>
      </c>
      <c r="C14" s="13">
        <v>2</v>
      </c>
      <c r="D14" s="3">
        <v>2500</v>
      </c>
      <c r="E14" s="14">
        <v>868752.55</v>
      </c>
      <c r="F14" s="15">
        <v>113.7</v>
      </c>
      <c r="G14" s="16">
        <v>-510.903705949904</v>
      </c>
      <c r="H14" s="90"/>
      <c r="I14" s="34">
        <v>955432.88</v>
      </c>
      <c r="J14" s="35">
        <v>110.9</v>
      </c>
      <c r="K14" s="36">
        <v>1242.06274400001</v>
      </c>
      <c r="L14" s="36">
        <f>K14-G14</f>
        <v>1752.966449949914</v>
      </c>
      <c r="M14" s="36">
        <f t="shared" si="0"/>
        <v>1242.06274400001</v>
      </c>
      <c r="N14" s="82"/>
      <c r="O14" s="93"/>
      <c r="P14" s="95"/>
      <c r="Q14" s="83"/>
    </row>
    <row r="15" spans="1:17" ht="13.5" customHeight="1">
      <c r="A15" s="87"/>
      <c r="B15" s="78" t="s">
        <v>28</v>
      </c>
      <c r="C15" s="13">
        <v>3</v>
      </c>
      <c r="D15" s="3">
        <v>4500</v>
      </c>
      <c r="E15" s="14">
        <v>1879586.73</v>
      </c>
      <c r="F15" s="15">
        <v>108.2</v>
      </c>
      <c r="G15" s="16">
        <v>-11443.0910522178</v>
      </c>
      <c r="H15" s="89"/>
      <c r="I15" s="34">
        <v>1868997.91</v>
      </c>
      <c r="J15" s="35">
        <v>103.1</v>
      </c>
      <c r="K15" s="36">
        <v>-12148.486415</v>
      </c>
      <c r="L15" s="36">
        <f aca="true" t="shared" si="1" ref="L15:L25">K15-G15</f>
        <v>-705.3953627821993</v>
      </c>
      <c r="M15" s="36">
        <f t="shared" si="0"/>
        <v>-12148.486415</v>
      </c>
      <c r="N15" s="81"/>
      <c r="O15" s="93"/>
      <c r="P15" s="95"/>
      <c r="Q15" s="83"/>
    </row>
    <row r="16" spans="1:17" ht="13.5" customHeight="1">
      <c r="A16" s="87">
        <v>7</v>
      </c>
      <c r="B16" s="77" t="s">
        <v>33</v>
      </c>
      <c r="C16" s="13">
        <v>1</v>
      </c>
      <c r="D16" s="3">
        <v>2500</v>
      </c>
      <c r="E16" s="14">
        <v>875060.56</v>
      </c>
      <c r="F16" s="15">
        <v>114.002320847015</v>
      </c>
      <c r="G16" s="16">
        <v>-250.064326737695</v>
      </c>
      <c r="H16" s="88">
        <v>1144</v>
      </c>
      <c r="I16" s="34">
        <v>666093.975</v>
      </c>
      <c r="J16" s="35">
        <v>108.3</v>
      </c>
      <c r="K16" s="36">
        <v>-865.922167499998</v>
      </c>
      <c r="L16" s="36">
        <f t="shared" si="1"/>
        <v>-615.8578407623029</v>
      </c>
      <c r="M16" s="59">
        <f t="shared" si="0"/>
        <v>-865.9221674999978</v>
      </c>
      <c r="N16" s="91">
        <f>M16+M17</f>
        <v>-3561.922167499998</v>
      </c>
      <c r="O16" s="94">
        <f>N16*20/10000</f>
        <v>-7.123844334999996</v>
      </c>
      <c r="P16" s="95">
        <f>O16*2.5</f>
        <v>-17.80961083749999</v>
      </c>
      <c r="Q16" s="83">
        <f>P16*0.6</f>
        <v>-10.685766502499993</v>
      </c>
    </row>
    <row r="17" spans="1:17" ht="13.5" customHeight="1">
      <c r="A17" s="87"/>
      <c r="B17" s="79" t="s">
        <v>33</v>
      </c>
      <c r="C17" s="13">
        <v>2</v>
      </c>
      <c r="D17" s="3">
        <v>5000</v>
      </c>
      <c r="E17" s="14">
        <v>1758558.3351</v>
      </c>
      <c r="F17" s="15">
        <v>115.070713913626</v>
      </c>
      <c r="G17" s="16">
        <v>1376.29179269214</v>
      </c>
      <c r="H17" s="89"/>
      <c r="I17" s="34">
        <v>1585976.142</v>
      </c>
      <c r="J17" s="35">
        <v>107.9</v>
      </c>
      <c r="K17" s="36">
        <v>-2696</v>
      </c>
      <c r="L17" s="36">
        <f t="shared" si="1"/>
        <v>-4072.29179269214</v>
      </c>
      <c r="M17" s="59">
        <f t="shared" si="0"/>
        <v>-2696</v>
      </c>
      <c r="N17" s="92"/>
      <c r="O17" s="94"/>
      <c r="P17" s="95"/>
      <c r="Q17" s="83"/>
    </row>
    <row r="18" spans="1:17" ht="13.5" customHeight="1">
      <c r="A18" s="87">
        <v>8</v>
      </c>
      <c r="B18" s="77" t="s">
        <v>34</v>
      </c>
      <c r="C18" s="13">
        <v>1</v>
      </c>
      <c r="D18" s="3">
        <v>2500</v>
      </c>
      <c r="E18" s="14">
        <v>870263</v>
      </c>
      <c r="F18" s="15">
        <v>116.9</v>
      </c>
      <c r="G18" s="16">
        <v>2273.04961521552</v>
      </c>
      <c r="H18" s="88">
        <v>2361</v>
      </c>
      <c r="I18" s="34">
        <v>1052199.94</v>
      </c>
      <c r="J18" s="35">
        <v>107.1</v>
      </c>
      <c r="K18" s="36">
        <v>-2631</v>
      </c>
      <c r="L18" s="36">
        <f t="shared" si="1"/>
        <v>-4904.04961521552</v>
      </c>
      <c r="M18" s="59">
        <f t="shared" si="0"/>
        <v>-2631</v>
      </c>
      <c r="N18" s="91">
        <f>M18+M19</f>
        <v>-5238.38631399999</v>
      </c>
      <c r="O18" s="94">
        <f>N18*20/10000</f>
        <v>-10.47677262799998</v>
      </c>
      <c r="P18" s="95">
        <f>O18*2.5</f>
        <v>-26.191931569999948</v>
      </c>
      <c r="Q18" s="83">
        <f>P18*0.6</f>
        <v>-15.715158941999968</v>
      </c>
    </row>
    <row r="19" spans="1:17" ht="13.5" customHeight="1">
      <c r="A19" s="87"/>
      <c r="B19" s="79" t="s">
        <v>34</v>
      </c>
      <c r="C19" s="13">
        <v>2</v>
      </c>
      <c r="D19" s="3">
        <v>2500</v>
      </c>
      <c r="E19" s="14">
        <v>981548</v>
      </c>
      <c r="F19" s="15">
        <v>114.4</v>
      </c>
      <c r="G19" s="16">
        <v>109.846145252139</v>
      </c>
      <c r="H19" s="89"/>
      <c r="I19" s="34">
        <v>1002840.89</v>
      </c>
      <c r="J19" s="35">
        <v>107</v>
      </c>
      <c r="K19" s="36">
        <v>-2607.38631399999</v>
      </c>
      <c r="L19" s="36">
        <f t="shared" si="1"/>
        <v>-2717.232459252129</v>
      </c>
      <c r="M19" s="59">
        <f t="shared" si="0"/>
        <v>-2607.38631399999</v>
      </c>
      <c r="N19" s="92"/>
      <c r="O19" s="94"/>
      <c r="P19" s="95"/>
      <c r="Q19" s="83"/>
    </row>
    <row r="20" spans="1:17" ht="13.5" customHeight="1">
      <c r="A20" s="87">
        <v>9</v>
      </c>
      <c r="B20" s="77" t="s">
        <v>36</v>
      </c>
      <c r="C20" s="13">
        <v>1</v>
      </c>
      <c r="D20" s="3">
        <v>4500</v>
      </c>
      <c r="E20" s="14">
        <v>1936923</v>
      </c>
      <c r="F20" s="15">
        <v>111.8</v>
      </c>
      <c r="G20" s="16">
        <v>-4819.23655948584</v>
      </c>
      <c r="H20" s="88">
        <v>-11074</v>
      </c>
      <c r="I20" s="34">
        <v>2045631</v>
      </c>
      <c r="J20" s="41">
        <v>108.8</v>
      </c>
      <c r="K20" s="36">
        <v>-1636.50479999999</v>
      </c>
      <c r="L20" s="36">
        <f t="shared" si="1"/>
        <v>3182.7317594858505</v>
      </c>
      <c r="M20" s="36">
        <f t="shared" si="0"/>
        <v>-1636.5047999999897</v>
      </c>
      <c r="N20" s="80">
        <f>M20+M21</f>
        <v>-3078.3350048191796</v>
      </c>
      <c r="O20" s="93">
        <f>N20*20/10000</f>
        <v>-6.156670009638359</v>
      </c>
      <c r="P20" s="95">
        <f>O20*2.5</f>
        <v>-15.391675024095896</v>
      </c>
      <c r="Q20" s="83">
        <f>P20*0.6</f>
        <v>-9.235005014457537</v>
      </c>
    </row>
    <row r="21" spans="1:17" ht="13.5" customHeight="1">
      <c r="A21" s="87"/>
      <c r="B21" s="79" t="s">
        <v>36</v>
      </c>
      <c r="C21" s="13">
        <v>2</v>
      </c>
      <c r="D21" s="3">
        <v>4500</v>
      </c>
      <c r="E21" s="14">
        <v>2010374</v>
      </c>
      <c r="F21" s="15">
        <v>111.2</v>
      </c>
      <c r="G21" s="16">
        <v>-6208.21357511939</v>
      </c>
      <c r="H21" s="89"/>
      <c r="I21" s="34">
        <v>2059757.43545602</v>
      </c>
      <c r="J21" s="41">
        <v>108.9</v>
      </c>
      <c r="K21" s="36">
        <v>-1441.83020481919</v>
      </c>
      <c r="L21" s="36">
        <f t="shared" si="1"/>
        <v>4766.3833703002</v>
      </c>
      <c r="M21" s="36">
        <f t="shared" si="0"/>
        <v>-1441.83020481919</v>
      </c>
      <c r="N21" s="81"/>
      <c r="O21" s="93"/>
      <c r="P21" s="95"/>
      <c r="Q21" s="83"/>
    </row>
    <row r="22" spans="1:17" ht="13.5" customHeight="1">
      <c r="A22" s="87">
        <v>10</v>
      </c>
      <c r="B22" s="77" t="s">
        <v>38</v>
      </c>
      <c r="C22" s="13">
        <v>1</v>
      </c>
      <c r="D22" s="3">
        <v>4500</v>
      </c>
      <c r="E22" s="14">
        <v>2031909</v>
      </c>
      <c r="F22" s="15">
        <v>111.6</v>
      </c>
      <c r="G22" s="16">
        <v>-5461.95196894751</v>
      </c>
      <c r="H22" s="88">
        <v>-12734</v>
      </c>
      <c r="I22" s="34">
        <v>1968328.75</v>
      </c>
      <c r="J22" s="20">
        <v>98.9</v>
      </c>
      <c r="K22" s="36">
        <v>-21061.117625</v>
      </c>
      <c r="L22" s="36">
        <f t="shared" si="1"/>
        <v>-15599.16565605249</v>
      </c>
      <c r="M22" s="36">
        <f t="shared" si="0"/>
        <v>-21061.117625</v>
      </c>
      <c r="N22" s="80">
        <f>M22+M23</f>
        <v>-40706.731034</v>
      </c>
      <c r="O22" s="93">
        <f>N22*20/10000</f>
        <v>-81.41346206799999</v>
      </c>
      <c r="P22" s="95">
        <f>O22*2.5</f>
        <v>-203.53365516999997</v>
      </c>
      <c r="Q22" s="85">
        <f>P22*0.6</f>
        <v>-122.12019310199997</v>
      </c>
    </row>
    <row r="23" spans="1:17" ht="13.5" customHeight="1">
      <c r="A23" s="87"/>
      <c r="B23" s="79" t="s">
        <v>38</v>
      </c>
      <c r="C23" s="13">
        <v>2</v>
      </c>
      <c r="D23" s="3">
        <v>4500</v>
      </c>
      <c r="E23" s="54">
        <v>1958941</v>
      </c>
      <c r="F23" s="15">
        <v>110.6</v>
      </c>
      <c r="G23" s="16">
        <v>-7224.74850023845</v>
      </c>
      <c r="H23" s="89"/>
      <c r="I23" s="34">
        <v>2025320.97</v>
      </c>
      <c r="J23" s="35">
        <v>99.9</v>
      </c>
      <c r="K23" s="36">
        <v>-19645.613409</v>
      </c>
      <c r="L23" s="36">
        <f t="shared" si="1"/>
        <v>-12420.864908761552</v>
      </c>
      <c r="M23" s="36">
        <f t="shared" si="0"/>
        <v>-19645.613409</v>
      </c>
      <c r="N23" s="81"/>
      <c r="O23" s="93"/>
      <c r="P23" s="95"/>
      <c r="Q23" s="85"/>
    </row>
    <row r="24" spans="1:17" ht="13.5">
      <c r="A24" s="11">
        <v>11</v>
      </c>
      <c r="B24" s="12" t="s">
        <v>41</v>
      </c>
      <c r="C24" s="13">
        <v>1</v>
      </c>
      <c r="D24" s="3">
        <v>2500</v>
      </c>
      <c r="E24" s="14">
        <v>1806652.42454545</v>
      </c>
      <c r="F24" s="15">
        <v>116.836059515144</v>
      </c>
      <c r="G24" s="16">
        <v>4603.29734265816</v>
      </c>
      <c r="H24" s="16">
        <v>4517</v>
      </c>
      <c r="I24" s="34">
        <v>1687147.33</v>
      </c>
      <c r="J24" s="35">
        <v>107.8</v>
      </c>
      <c r="K24" s="36">
        <v>-3036.865194</v>
      </c>
      <c r="L24" s="36">
        <f t="shared" si="1"/>
        <v>-7640.16253665816</v>
      </c>
      <c r="M24" s="36">
        <f t="shared" si="0"/>
        <v>-3036.865194</v>
      </c>
      <c r="N24" s="37">
        <f>M24</f>
        <v>-3036.865194</v>
      </c>
      <c r="O24" s="57">
        <f>N24*20/10000</f>
        <v>-6.0737303879999995</v>
      </c>
      <c r="P24" s="58">
        <f>O24*2.5</f>
        <v>-15.18432597</v>
      </c>
      <c r="Q24" s="65">
        <f>P24*0.6</f>
        <v>-9.110595582</v>
      </c>
    </row>
    <row r="25" spans="1:17" ht="13.5">
      <c r="A25" s="11">
        <v>12</v>
      </c>
      <c r="B25" s="12" t="s">
        <v>44</v>
      </c>
      <c r="C25" s="13">
        <v>1</v>
      </c>
      <c r="D25" s="3">
        <v>2500</v>
      </c>
      <c r="E25" s="14">
        <v>948516</v>
      </c>
      <c r="F25" s="15">
        <v>107.6</v>
      </c>
      <c r="G25" s="16">
        <v>-6343.75930317461</v>
      </c>
      <c r="H25" s="16">
        <v>-6355</v>
      </c>
      <c r="I25" s="34">
        <v>710552</v>
      </c>
      <c r="J25" s="35">
        <v>107.7</v>
      </c>
      <c r="K25" s="36">
        <v>-1350</v>
      </c>
      <c r="L25" s="36">
        <f t="shared" si="1"/>
        <v>4993.75930317461</v>
      </c>
      <c r="M25" s="59">
        <f t="shared" si="0"/>
        <v>-1350</v>
      </c>
      <c r="N25" s="61">
        <f>M25</f>
        <v>-1350</v>
      </c>
      <c r="O25" s="60">
        <f>N25*20/10000</f>
        <v>-2.7</v>
      </c>
      <c r="P25" s="58">
        <f>O25*2.5</f>
        <v>-6.75</v>
      </c>
      <c r="Q25" s="65">
        <f>P25*0.6</f>
        <v>-4.05</v>
      </c>
    </row>
    <row r="26" spans="1:17" ht="13.5" customHeight="1">
      <c r="A26" s="17"/>
      <c r="B26" s="12" t="s">
        <v>47</v>
      </c>
      <c r="C26" s="13"/>
      <c r="D26" s="3"/>
      <c r="E26" s="14">
        <f>SUM(E5:E25)</f>
        <v>28362037.699645452</v>
      </c>
      <c r="F26" s="15">
        <v>114.3</v>
      </c>
      <c r="G26" s="18">
        <v>-9.44964995142072E-10</v>
      </c>
      <c r="H26" s="18"/>
      <c r="I26" s="43"/>
      <c r="J26" s="35">
        <v>109.6</v>
      </c>
      <c r="K26" s="18">
        <v>-1107.86105351894</v>
      </c>
      <c r="L26" s="18"/>
      <c r="M26" s="18"/>
      <c r="N26" s="44">
        <f>SUM(N5:N25)</f>
        <v>-92324.91529709636</v>
      </c>
      <c r="O26" s="62">
        <f>SUM(O5:O25)</f>
        <v>-184.6498305941927</v>
      </c>
      <c r="P26" s="63">
        <f>SUM(P5:P25)</f>
        <v>-461.6245764854818</v>
      </c>
      <c r="Q26" s="65">
        <f>P26*0.6</f>
        <v>-276.97474589128905</v>
      </c>
    </row>
    <row r="27" spans="1:17" ht="13.5" customHeight="1">
      <c r="A27" s="17"/>
      <c r="B27" s="12" t="s">
        <v>50</v>
      </c>
      <c r="C27" s="20"/>
      <c r="D27" s="20"/>
      <c r="E27" s="21"/>
      <c r="F27" s="55"/>
      <c r="G27" s="36">
        <f>SUMIF(G5:G25,"&lt;=0")</f>
        <v>-79119.41285500246</v>
      </c>
      <c r="H27" s="36"/>
      <c r="I27" s="34"/>
      <c r="J27" s="36"/>
      <c r="K27" s="36">
        <f>SUMIF(K5:K25,"&lt;=0")</f>
        <v>-96595.82433031911</v>
      </c>
      <c r="L27" s="36">
        <f>SUMIF(L5:L25,"&lt;=0")</f>
        <v>-51305.1892907486</v>
      </c>
      <c r="M27" s="36">
        <f>SUMIF(M5:M25,"&lt;=0")</f>
        <v>-96595.82433031911</v>
      </c>
      <c r="N27" s="37">
        <f>SUMIF(N5:N25,"&lt;=0")</f>
        <v>-92324.91529709636</v>
      </c>
      <c r="O27" s="62">
        <f>N27*20/10000</f>
        <v>-184.64983059419274</v>
      </c>
      <c r="P27" s="64">
        <f>N27*50/10000</f>
        <v>-461.62457648548184</v>
      </c>
      <c r="Q27" s="66">
        <f>N27*30/10000</f>
        <v>-276.9747458912891</v>
      </c>
    </row>
    <row r="28" spans="1:16" ht="13.5" customHeight="1">
      <c r="A28" s="1"/>
      <c r="B28" s="1" t="s">
        <v>67</v>
      </c>
      <c r="C28" s="1"/>
      <c r="D28" s="1"/>
      <c r="E28" s="23"/>
      <c r="F28" s="1"/>
      <c r="G28" s="24"/>
      <c r="H28" s="24"/>
      <c r="I28" s="51"/>
      <c r="J28" s="51"/>
      <c r="K28" s="52"/>
      <c r="L28" s="52"/>
      <c r="M28" s="52"/>
      <c r="N28" s="51"/>
      <c r="O28" s="1"/>
      <c r="P28" s="1"/>
    </row>
    <row r="29" ht="13.5">
      <c r="B29" t="s">
        <v>68</v>
      </c>
    </row>
  </sheetData>
  <sheetProtection/>
  <mergeCells count="50">
    <mergeCell ref="P18:P19"/>
    <mergeCell ref="P20:P21"/>
    <mergeCell ref="P22:P23"/>
    <mergeCell ref="Q6:Q7"/>
    <mergeCell ref="Q10:Q12"/>
    <mergeCell ref="Q13:Q15"/>
    <mergeCell ref="Q16:Q17"/>
    <mergeCell ref="Q18:Q19"/>
    <mergeCell ref="Q20:Q21"/>
    <mergeCell ref="Q22:Q23"/>
    <mergeCell ref="P6:P7"/>
    <mergeCell ref="P10:P12"/>
    <mergeCell ref="P13:P15"/>
    <mergeCell ref="P16:P17"/>
    <mergeCell ref="N18:N19"/>
    <mergeCell ref="N20:N21"/>
    <mergeCell ref="N22:N23"/>
    <mergeCell ref="O6:O7"/>
    <mergeCell ref="O10:O12"/>
    <mergeCell ref="O13:O15"/>
    <mergeCell ref="O16:O17"/>
    <mergeCell ref="O18:O19"/>
    <mergeCell ref="O20:O21"/>
    <mergeCell ref="O22:O23"/>
    <mergeCell ref="N6:N7"/>
    <mergeCell ref="N10:N12"/>
    <mergeCell ref="N13:N15"/>
    <mergeCell ref="N16:N17"/>
    <mergeCell ref="H16:H17"/>
    <mergeCell ref="H18:H19"/>
    <mergeCell ref="H20:H21"/>
    <mergeCell ref="H22:H23"/>
    <mergeCell ref="B16:B17"/>
    <mergeCell ref="B18:B19"/>
    <mergeCell ref="B20:B21"/>
    <mergeCell ref="B22:B23"/>
    <mergeCell ref="A16:A17"/>
    <mergeCell ref="A18:A19"/>
    <mergeCell ref="A20:A21"/>
    <mergeCell ref="A22:A23"/>
    <mergeCell ref="B2:M2"/>
    <mergeCell ref="A6:A7"/>
    <mergeCell ref="A10:A12"/>
    <mergeCell ref="A13:A15"/>
    <mergeCell ref="B6:B7"/>
    <mergeCell ref="B10:B12"/>
    <mergeCell ref="B13:B15"/>
    <mergeCell ref="H6:H7"/>
    <mergeCell ref="H10:H12"/>
    <mergeCell ref="H13:H15"/>
  </mergeCells>
  <conditionalFormatting sqref="F5:F25 F26:I26 K26:N26">
    <cfRule type="cellIs" priority="1" dxfId="0" operator="greaterThan" stopIfTrue="1">
      <formula>#REF!</formula>
    </cfRule>
    <cfRule type="cellIs" priority="2" dxfId="1" operator="lessThanOrEqual" stopIfTrue="1">
      <formula>#REF!</formula>
    </cfRule>
  </conditionalFormatting>
  <conditionalFormatting sqref="B24:B27 B8:B10 B13 B6 B5:C5 E5:E14 B18 B20 B22 E16:E26 B16 B3:N4 C6:C26 D5:D26">
    <cfRule type="cellIs" priority="1" dxfId="2" operator="between" stopIfTrue="1">
      <formula>#REF!</formula>
      <formula>#REF!</formula>
    </cfRule>
  </conditionalFormatting>
  <conditionalFormatting sqref="E15">
    <cfRule type="cellIs" priority="1" dxfId="2" operator="between" stopIfTrue="1">
      <formula>#REF!</formula>
      <formula>#REF!</formula>
    </cfRule>
    <cfRule type="cellIs" priority="2" dxfId="2" operator="between" stopIfTrue="1">
      <formula>#REF!</formula>
      <formula>#REF!</formula>
    </cfRule>
  </conditionalFormatting>
  <conditionalFormatting sqref="G5:H6 J6:J9 J11:J12 I10:J10 J20:J21 G8:H10 G7 G13:J13 G11:G12 G16:H16 G14:G15 G18:H18 G17 G20:H20 G19 G22:H22 G21 G24:H25 G23">
    <cfRule type="cellIs" priority="1" dxfId="1" operator="equal" stopIfTrue="1">
      <formula>"先进"</formula>
    </cfRule>
    <cfRule type="cellIs" priority="2" dxfId="0" operator="equal" stopIfTrue="1">
      <formula>"超标"</formula>
    </cfRule>
    <cfRule type="cellIs" priority="3" dxfId="3" operator="equal" stopIfTrue="1">
      <formula>"先进临界"</formula>
    </cfRule>
  </conditionalFormatting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30"/>
  <sheetViews>
    <sheetView zoomScaleSheetLayoutView="100" workbookViewId="0" topLeftCell="A1">
      <selection activeCell="G7" sqref="G7"/>
    </sheetView>
  </sheetViews>
  <sheetFormatPr defaultColWidth="9.00390625" defaultRowHeight="13.5"/>
  <cols>
    <col min="1" max="1" width="3.75390625" style="0" customWidth="1"/>
    <col min="2" max="2" width="27.25390625" style="0" customWidth="1"/>
    <col min="3" max="3" width="5.00390625" style="0" customWidth="1"/>
    <col min="4" max="4" width="7.00390625" style="0" customWidth="1"/>
    <col min="8" max="9" width="8.125" style="0" customWidth="1"/>
    <col min="10" max="10" width="7.625" style="0" customWidth="1"/>
    <col min="11" max="11" width="8.25390625" style="0" customWidth="1"/>
    <col min="12" max="13" width="7.875" style="0" customWidth="1"/>
    <col min="14" max="14" width="7.50390625" style="0" customWidth="1"/>
    <col min="15" max="15" width="7.25390625" style="0" customWidth="1"/>
    <col min="16" max="16" width="8.375" style="0" hidden="1" customWidth="1"/>
    <col min="17" max="17" width="9.00390625" style="0" hidden="1" customWidth="1"/>
  </cols>
  <sheetData>
    <row r="1" ht="22.5" customHeight="1">
      <c r="B1" t="s">
        <v>71</v>
      </c>
    </row>
    <row r="2" spans="2:14" ht="19.5" customHeight="1">
      <c r="B2" s="86" t="s">
        <v>69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26" t="s">
        <v>65</v>
      </c>
    </row>
    <row r="3" spans="1:17" s="1" customFormat="1" ht="90" customHeight="1">
      <c r="A3" s="2" t="s">
        <v>0</v>
      </c>
      <c r="B3" s="3" t="s">
        <v>1</v>
      </c>
      <c r="C3" s="4" t="s">
        <v>3</v>
      </c>
      <c r="D3" s="4" t="s">
        <v>4</v>
      </c>
      <c r="E3" s="4" t="s">
        <v>53</v>
      </c>
      <c r="F3" s="4" t="s">
        <v>54</v>
      </c>
      <c r="G3" s="4" t="s">
        <v>55</v>
      </c>
      <c r="H3" s="4" t="s">
        <v>66</v>
      </c>
      <c r="I3" s="4" t="s">
        <v>56</v>
      </c>
      <c r="J3" s="4" t="s">
        <v>57</v>
      </c>
      <c r="K3" s="4" t="s">
        <v>58</v>
      </c>
      <c r="L3" s="4" t="s">
        <v>59</v>
      </c>
      <c r="M3" s="4" t="s">
        <v>60</v>
      </c>
      <c r="N3" s="4" t="s">
        <v>5</v>
      </c>
      <c r="O3" s="27" t="s">
        <v>61</v>
      </c>
      <c r="P3" s="27" t="s">
        <v>6</v>
      </c>
      <c r="Q3" s="27" t="s">
        <v>62</v>
      </c>
    </row>
    <row r="4" spans="1:17" ht="0.75" customHeight="1" hidden="1">
      <c r="A4" s="7"/>
      <c r="B4" s="8"/>
      <c r="C4" s="9"/>
      <c r="D4" s="9"/>
      <c r="E4" s="10" t="s">
        <v>7</v>
      </c>
      <c r="F4" s="10" t="s">
        <v>8</v>
      </c>
      <c r="G4" s="5" t="s">
        <v>9</v>
      </c>
      <c r="H4" s="6"/>
      <c r="I4" s="28" t="s">
        <v>10</v>
      </c>
      <c r="J4" s="28" t="s">
        <v>11</v>
      </c>
      <c r="K4" s="29" t="s">
        <v>12</v>
      </c>
      <c r="L4" s="30" t="s">
        <v>13</v>
      </c>
      <c r="M4" s="28" t="s">
        <v>14</v>
      </c>
      <c r="N4" s="31" t="s">
        <v>15</v>
      </c>
      <c r="O4" s="32" t="s">
        <v>16</v>
      </c>
      <c r="P4" s="33" t="s">
        <v>17</v>
      </c>
      <c r="Q4" s="33" t="s">
        <v>63</v>
      </c>
    </row>
    <row r="5" spans="1:17" ht="16.5" customHeight="1">
      <c r="A5" s="11">
        <v>1</v>
      </c>
      <c r="B5" s="12" t="s">
        <v>18</v>
      </c>
      <c r="C5" s="13">
        <v>1</v>
      </c>
      <c r="D5" s="3">
        <v>2500</v>
      </c>
      <c r="E5" s="14">
        <v>606669</v>
      </c>
      <c r="F5" s="15">
        <v>111.9</v>
      </c>
      <c r="G5" s="16">
        <v>-1448.77948703072</v>
      </c>
      <c r="H5" s="72">
        <v>-1456</v>
      </c>
      <c r="I5" s="34">
        <v>398582.92</v>
      </c>
      <c r="J5" s="35">
        <v>111.7</v>
      </c>
      <c r="K5" s="36">
        <v>837.024132000003</v>
      </c>
      <c r="L5" s="36">
        <f>K5-G5</f>
        <v>2285.803619030723</v>
      </c>
      <c r="M5" s="36">
        <f>G5+L5</f>
        <v>837.024132000003</v>
      </c>
      <c r="N5" s="37">
        <f aca="true" t="shared" si="0" ref="N5:N10">M5</f>
        <v>837.024132000003</v>
      </c>
      <c r="O5" s="38">
        <f aca="true" t="shared" si="1" ref="O5:O11">N5*20/10000</f>
        <v>1.674048264000006</v>
      </c>
      <c r="P5" s="39">
        <f aca="true" t="shared" si="2" ref="P5:P11">O5*2.5</f>
        <v>4.185120660000015</v>
      </c>
      <c r="Q5" s="39">
        <f aca="true" t="shared" si="3" ref="Q5:Q11">P5*0.6</f>
        <v>2.5110723960000088</v>
      </c>
    </row>
    <row r="6" spans="1:17" ht="16.5" customHeight="1">
      <c r="A6" s="11">
        <v>2</v>
      </c>
      <c r="B6" s="12" t="s">
        <v>19</v>
      </c>
      <c r="C6" s="13">
        <v>1</v>
      </c>
      <c r="D6" s="3">
        <v>2500</v>
      </c>
      <c r="E6" s="14">
        <v>874566</v>
      </c>
      <c r="F6" s="15">
        <v>115.8</v>
      </c>
      <c r="G6" s="16">
        <v>1322.26606880537</v>
      </c>
      <c r="H6" s="72">
        <v>1312</v>
      </c>
      <c r="I6" s="34">
        <v>627730.16</v>
      </c>
      <c r="J6" s="35">
        <v>113.1</v>
      </c>
      <c r="K6" s="36">
        <v>2197.05556</v>
      </c>
      <c r="L6" s="36">
        <f>K6-G6</f>
        <v>874.7894911946298</v>
      </c>
      <c r="M6" s="36">
        <f>G6+L6</f>
        <v>2197.05556</v>
      </c>
      <c r="N6" s="37">
        <f t="shared" si="0"/>
        <v>2197.05556</v>
      </c>
      <c r="O6" s="38">
        <f t="shared" si="1"/>
        <v>4.39411112</v>
      </c>
      <c r="P6" s="39">
        <f t="shared" si="2"/>
        <v>10.985277799999999</v>
      </c>
      <c r="Q6" s="39">
        <f t="shared" si="3"/>
        <v>6.591166679999999</v>
      </c>
    </row>
    <row r="7" spans="1:17" ht="24.75" customHeight="1">
      <c r="A7" s="11">
        <v>3</v>
      </c>
      <c r="B7" s="12" t="s">
        <v>21</v>
      </c>
      <c r="C7" s="13">
        <v>1</v>
      </c>
      <c r="D7" s="3">
        <v>4500</v>
      </c>
      <c r="E7" s="14">
        <v>1383262</v>
      </c>
      <c r="F7" s="15">
        <v>113.2</v>
      </c>
      <c r="G7" s="16">
        <v>-1505.11198730723</v>
      </c>
      <c r="H7" s="72">
        <v>-1522</v>
      </c>
      <c r="I7" s="34">
        <v>1334778.21</v>
      </c>
      <c r="J7" s="35">
        <v>111.4</v>
      </c>
      <c r="K7" s="36">
        <v>2402.60077800002</v>
      </c>
      <c r="L7" s="36">
        <f>K7-G7</f>
        <v>3907.7127653072503</v>
      </c>
      <c r="M7" s="36">
        <f>G7+L7</f>
        <v>2402.60077800002</v>
      </c>
      <c r="N7" s="37">
        <f t="shared" si="0"/>
        <v>2402.60077800002</v>
      </c>
      <c r="O7" s="38">
        <f t="shared" si="1"/>
        <v>4.80520155600004</v>
      </c>
      <c r="P7" s="39">
        <f t="shared" si="2"/>
        <v>12.0130038900001</v>
      </c>
      <c r="Q7" s="39">
        <f t="shared" si="3"/>
        <v>7.20780233400006</v>
      </c>
    </row>
    <row r="8" spans="1:17" ht="16.5" customHeight="1">
      <c r="A8" s="11">
        <v>4</v>
      </c>
      <c r="B8" s="12" t="s">
        <v>23</v>
      </c>
      <c r="C8" s="13">
        <v>1</v>
      </c>
      <c r="D8" s="3">
        <v>1400</v>
      </c>
      <c r="E8" s="14">
        <v>402368</v>
      </c>
      <c r="F8" s="15">
        <v>114.5</v>
      </c>
      <c r="G8" s="16">
        <v>85.2662573192655</v>
      </c>
      <c r="H8" s="72">
        <v>80</v>
      </c>
      <c r="I8" s="40"/>
      <c r="J8" s="41"/>
      <c r="K8" s="36"/>
      <c r="L8" s="36"/>
      <c r="M8" s="36">
        <f>G8+L8</f>
        <v>85.2662573192655</v>
      </c>
      <c r="N8" s="37">
        <f t="shared" si="0"/>
        <v>85.2662573192655</v>
      </c>
      <c r="O8" s="38">
        <f t="shared" si="1"/>
        <v>0.170532514638531</v>
      </c>
      <c r="P8" s="39">
        <f t="shared" si="2"/>
        <v>0.4263312865963275</v>
      </c>
      <c r="Q8" s="39">
        <f t="shared" si="3"/>
        <v>0.2557987719577965</v>
      </c>
    </row>
    <row r="9" spans="1:17" ht="16.5" customHeight="1">
      <c r="A9" s="11">
        <v>5</v>
      </c>
      <c r="B9" s="12" t="s">
        <v>27</v>
      </c>
      <c r="C9" s="13">
        <v>1</v>
      </c>
      <c r="D9" s="3">
        <v>2500</v>
      </c>
      <c r="E9" s="14">
        <v>845789.7</v>
      </c>
      <c r="F9" s="15">
        <v>115.5</v>
      </c>
      <c r="G9" s="16">
        <v>1025.02195057207</v>
      </c>
      <c r="H9" s="72">
        <v>1015</v>
      </c>
      <c r="I9" s="34">
        <v>817455.79</v>
      </c>
      <c r="J9" s="35">
        <v>115.5</v>
      </c>
      <c r="K9" s="36">
        <v>4822.98916100001</v>
      </c>
      <c r="L9" s="36">
        <f>K9-G9</f>
        <v>3797.9672104279407</v>
      </c>
      <c r="M9" s="36">
        <f>G9+L9</f>
        <v>4822.98916100001</v>
      </c>
      <c r="N9" s="37">
        <f t="shared" si="0"/>
        <v>4822.98916100001</v>
      </c>
      <c r="O9" s="38">
        <f t="shared" si="1"/>
        <v>9.64597832200002</v>
      </c>
      <c r="P9" s="39">
        <f t="shared" si="2"/>
        <v>24.11494580500005</v>
      </c>
      <c r="Q9" s="39">
        <f t="shared" si="3"/>
        <v>14.46896748300003</v>
      </c>
    </row>
    <row r="10" spans="1:17" ht="16.5" customHeight="1">
      <c r="A10" s="11">
        <v>6</v>
      </c>
      <c r="B10" s="12" t="s">
        <v>29</v>
      </c>
      <c r="C10" s="13">
        <v>1</v>
      </c>
      <c r="D10" s="3">
        <v>2500</v>
      </c>
      <c r="E10" s="14">
        <v>684213</v>
      </c>
      <c r="F10" s="15">
        <v>120.6</v>
      </c>
      <c r="G10" s="16">
        <v>4318.6916495884</v>
      </c>
      <c r="H10" s="72">
        <v>4311</v>
      </c>
      <c r="I10" s="34">
        <v>680825</v>
      </c>
      <c r="J10" s="35">
        <v>115.8</v>
      </c>
      <c r="K10" s="36">
        <v>4221.115</v>
      </c>
      <c r="L10" s="36">
        <f aca="true" t="shared" si="4" ref="L10:L26">K10-G10</f>
        <v>-97.57664958839996</v>
      </c>
      <c r="M10" s="36">
        <f aca="true" t="shared" si="5" ref="M10:M26">G10+L10</f>
        <v>4221.115</v>
      </c>
      <c r="N10" s="37">
        <f t="shared" si="0"/>
        <v>4221.115</v>
      </c>
      <c r="O10" s="38">
        <f t="shared" si="1"/>
        <v>8.442229999999999</v>
      </c>
      <c r="P10" s="39">
        <f t="shared" si="2"/>
        <v>21.105574999999995</v>
      </c>
      <c r="Q10" s="39">
        <f t="shared" si="3"/>
        <v>12.663344999999996</v>
      </c>
    </row>
    <row r="11" spans="1:17" ht="16.5" customHeight="1">
      <c r="A11" s="87">
        <v>7</v>
      </c>
      <c r="B11" s="77" t="s">
        <v>30</v>
      </c>
      <c r="C11" s="13">
        <v>1</v>
      </c>
      <c r="D11" s="3">
        <v>2500</v>
      </c>
      <c r="E11" s="14">
        <v>819055</v>
      </c>
      <c r="F11" s="15">
        <v>116.9</v>
      </c>
      <c r="G11" s="16">
        <v>2139.29887010059</v>
      </c>
      <c r="H11" s="72">
        <v>5328</v>
      </c>
      <c r="I11" s="34">
        <v>653211</v>
      </c>
      <c r="J11" s="35">
        <v>113.8</v>
      </c>
      <c r="K11" s="36">
        <v>2743.4862</v>
      </c>
      <c r="L11" s="36">
        <f t="shared" si="4"/>
        <v>604.1873298994096</v>
      </c>
      <c r="M11" s="36">
        <f t="shared" si="5"/>
        <v>2743.4862</v>
      </c>
      <c r="N11" s="80">
        <f>M11+M12</f>
        <v>6477.7062</v>
      </c>
      <c r="O11" s="96">
        <f t="shared" si="1"/>
        <v>12.9554124</v>
      </c>
      <c r="P11" s="84">
        <f t="shared" si="2"/>
        <v>32.388531</v>
      </c>
      <c r="Q11" s="84">
        <f t="shared" si="3"/>
        <v>19.4331186</v>
      </c>
    </row>
    <row r="12" spans="1:17" ht="16.5" customHeight="1">
      <c r="A12" s="87"/>
      <c r="B12" s="79" t="s">
        <v>30</v>
      </c>
      <c r="C12" s="13">
        <v>2</v>
      </c>
      <c r="D12" s="3">
        <v>2500</v>
      </c>
      <c r="E12" s="14">
        <v>1102856</v>
      </c>
      <c r="F12" s="15">
        <v>117.2</v>
      </c>
      <c r="G12" s="16">
        <v>3211.41866053885</v>
      </c>
      <c r="H12" s="72"/>
      <c r="I12" s="34">
        <v>933555</v>
      </c>
      <c r="J12" s="35">
        <v>113.6</v>
      </c>
      <c r="K12" s="36">
        <v>3734.22</v>
      </c>
      <c r="L12" s="36">
        <f t="shared" si="4"/>
        <v>522.8013394611498</v>
      </c>
      <c r="M12" s="36">
        <f t="shared" si="5"/>
        <v>3734.22</v>
      </c>
      <c r="N12" s="81"/>
      <c r="O12" s="96"/>
      <c r="P12" s="84"/>
      <c r="Q12" s="84"/>
    </row>
    <row r="13" spans="1:17" ht="16.5" customHeight="1">
      <c r="A13" s="87">
        <v>8</v>
      </c>
      <c r="B13" s="77" t="s">
        <v>31</v>
      </c>
      <c r="C13" s="13">
        <v>1</v>
      </c>
      <c r="D13" s="3">
        <v>2500</v>
      </c>
      <c r="E13" s="14">
        <v>672361.453</v>
      </c>
      <c r="F13" s="15">
        <v>113.740575245829</v>
      </c>
      <c r="G13" s="16">
        <v>-368.127056280529</v>
      </c>
      <c r="H13" s="72">
        <v>-730</v>
      </c>
      <c r="I13" s="34">
        <v>717786.614</v>
      </c>
      <c r="J13" s="35">
        <v>111.4</v>
      </c>
      <c r="K13" s="36">
        <v>1292.01590520001</v>
      </c>
      <c r="L13" s="36">
        <f t="shared" si="4"/>
        <v>1660.1429614805388</v>
      </c>
      <c r="M13" s="36">
        <f t="shared" si="5"/>
        <v>1292.01590520001</v>
      </c>
      <c r="N13" s="80">
        <f>M13+M14</f>
        <v>2139.828139600022</v>
      </c>
      <c r="O13" s="96">
        <f>N13*20/10000</f>
        <v>4.279656279200044</v>
      </c>
      <c r="P13" s="84">
        <f>O13*2.5</f>
        <v>10.69914069800011</v>
      </c>
      <c r="Q13" s="84">
        <f>P13*0.6</f>
        <v>6.4194844188000655</v>
      </c>
    </row>
    <row r="14" spans="1:17" ht="16.5" customHeight="1">
      <c r="A14" s="87"/>
      <c r="B14" s="79" t="s">
        <v>31</v>
      </c>
      <c r="C14" s="13">
        <v>2</v>
      </c>
      <c r="D14" s="3">
        <v>3500</v>
      </c>
      <c r="E14" s="14">
        <v>1090005.719</v>
      </c>
      <c r="F14" s="15">
        <v>114.038673699266</v>
      </c>
      <c r="G14" s="16">
        <v>-271.863963146468</v>
      </c>
      <c r="H14" s="72"/>
      <c r="I14" s="34">
        <v>1059765.293</v>
      </c>
      <c r="J14" s="35">
        <v>110.4</v>
      </c>
      <c r="K14" s="36">
        <v>847.812234400012</v>
      </c>
      <c r="L14" s="36">
        <f t="shared" si="4"/>
        <v>1119.6761975464801</v>
      </c>
      <c r="M14" s="36">
        <f t="shared" si="5"/>
        <v>847.8122344000121</v>
      </c>
      <c r="N14" s="81"/>
      <c r="O14" s="96"/>
      <c r="P14" s="84"/>
      <c r="Q14" s="84"/>
    </row>
    <row r="15" spans="1:17" ht="16.5" customHeight="1">
      <c r="A15" s="11">
        <v>9</v>
      </c>
      <c r="B15" s="12" t="s">
        <v>32</v>
      </c>
      <c r="C15" s="13">
        <v>1</v>
      </c>
      <c r="D15" s="3">
        <v>2500</v>
      </c>
      <c r="E15" s="14">
        <v>774408</v>
      </c>
      <c r="F15" s="15">
        <v>119.3</v>
      </c>
      <c r="G15" s="16">
        <v>3881.26407390572</v>
      </c>
      <c r="H15" s="72">
        <v>3872</v>
      </c>
      <c r="I15" s="34">
        <v>253660</v>
      </c>
      <c r="J15" s="35">
        <v>117.7</v>
      </c>
      <c r="K15" s="36">
        <v>2054.646</v>
      </c>
      <c r="L15" s="36">
        <f t="shared" si="4"/>
        <v>-1826.61807390572</v>
      </c>
      <c r="M15" s="36">
        <f t="shared" si="5"/>
        <v>2054.646</v>
      </c>
      <c r="N15" s="37">
        <f>M15</f>
        <v>2054.646</v>
      </c>
      <c r="O15" s="38">
        <f>N15*20/10000</f>
        <v>4.109292000000001</v>
      </c>
      <c r="P15" s="39">
        <f>O15*2.5</f>
        <v>10.273230000000002</v>
      </c>
      <c r="Q15" s="39">
        <f>P15*0.6</f>
        <v>6.163938000000001</v>
      </c>
    </row>
    <row r="16" spans="1:17" ht="16.5" customHeight="1">
      <c r="A16" s="87">
        <v>10</v>
      </c>
      <c r="B16" s="77" t="s">
        <v>35</v>
      </c>
      <c r="C16" s="13">
        <v>1</v>
      </c>
      <c r="D16" s="3">
        <v>2000</v>
      </c>
      <c r="E16" s="14">
        <v>528091</v>
      </c>
      <c r="F16" s="15">
        <v>139.92295229618</v>
      </c>
      <c r="G16" s="16">
        <v>13537.5406612841</v>
      </c>
      <c r="H16" s="72">
        <v>22016</v>
      </c>
      <c r="I16" s="40">
        <v>158745</v>
      </c>
      <c r="J16" s="35">
        <v>166.7</v>
      </c>
      <c r="K16" s="36">
        <v>9064.3395</v>
      </c>
      <c r="L16" s="36">
        <f t="shared" si="4"/>
        <v>-4473.2011612841</v>
      </c>
      <c r="M16" s="36">
        <f t="shared" si="5"/>
        <v>9064.3395</v>
      </c>
      <c r="N16" s="80">
        <f>M16+M17+M18</f>
        <v>22917.4879</v>
      </c>
      <c r="O16" s="96">
        <f>N16*20/10000</f>
        <v>45.8349758</v>
      </c>
      <c r="P16" s="84">
        <f>O16*2.5</f>
        <v>114.5874395</v>
      </c>
      <c r="Q16" s="84">
        <f>P16*0.6</f>
        <v>68.75246369999999</v>
      </c>
    </row>
    <row r="17" spans="1:17" ht="16.5" customHeight="1">
      <c r="A17" s="87"/>
      <c r="B17" s="79" t="s">
        <v>35</v>
      </c>
      <c r="C17" s="13">
        <v>2</v>
      </c>
      <c r="D17" s="3">
        <v>2300</v>
      </c>
      <c r="E17" s="14">
        <v>657962</v>
      </c>
      <c r="F17" s="15">
        <v>120.608748561695</v>
      </c>
      <c r="G17" s="16">
        <v>4158.75389167989</v>
      </c>
      <c r="H17" s="72"/>
      <c r="I17" s="34">
        <v>627942</v>
      </c>
      <c r="J17" s="35">
        <v>124.8</v>
      </c>
      <c r="K17" s="36">
        <v>9544.7184</v>
      </c>
      <c r="L17" s="36">
        <f t="shared" si="4"/>
        <v>5385.964508320109</v>
      </c>
      <c r="M17" s="36">
        <f t="shared" si="5"/>
        <v>9544.7184</v>
      </c>
      <c r="N17" s="82"/>
      <c r="O17" s="96"/>
      <c r="P17" s="84"/>
      <c r="Q17" s="84"/>
    </row>
    <row r="18" spans="1:17" ht="16.5" customHeight="1">
      <c r="A18" s="87"/>
      <c r="B18" s="78" t="s">
        <v>35</v>
      </c>
      <c r="C18" s="13">
        <v>3</v>
      </c>
      <c r="D18" s="3">
        <v>2500</v>
      </c>
      <c r="E18" s="14">
        <v>853346</v>
      </c>
      <c r="F18" s="15">
        <v>119.380658181154</v>
      </c>
      <c r="G18" s="16">
        <v>4345.72365089393</v>
      </c>
      <c r="H18" s="72"/>
      <c r="I18" s="34">
        <v>430843</v>
      </c>
      <c r="J18" s="35">
        <v>119.6</v>
      </c>
      <c r="K18" s="36">
        <v>4308.43</v>
      </c>
      <c r="L18" s="36">
        <f t="shared" si="4"/>
        <v>-37.293650893930135</v>
      </c>
      <c r="M18" s="36">
        <f t="shared" si="5"/>
        <v>4308.43</v>
      </c>
      <c r="N18" s="81"/>
      <c r="O18" s="96"/>
      <c r="P18" s="84"/>
      <c r="Q18" s="84"/>
    </row>
    <row r="19" spans="1:17" ht="16.5" customHeight="1">
      <c r="A19" s="11">
        <v>11</v>
      </c>
      <c r="B19" s="12" t="s">
        <v>37</v>
      </c>
      <c r="C19" s="13">
        <v>1</v>
      </c>
      <c r="D19" s="3">
        <v>4500</v>
      </c>
      <c r="E19" s="14">
        <v>1704094</v>
      </c>
      <c r="F19" s="15">
        <v>116.6</v>
      </c>
      <c r="G19" s="16">
        <v>3939.71388416428</v>
      </c>
      <c r="H19" s="72">
        <v>3919</v>
      </c>
      <c r="I19" s="34">
        <v>1661636</v>
      </c>
      <c r="J19" s="35">
        <v>114.9</v>
      </c>
      <c r="K19" s="36">
        <v>8806.67080000002</v>
      </c>
      <c r="L19" s="36">
        <f t="shared" si="4"/>
        <v>4866.95691583574</v>
      </c>
      <c r="M19" s="36">
        <f t="shared" si="5"/>
        <v>8806.67080000002</v>
      </c>
      <c r="N19" s="37">
        <f>M19</f>
        <v>8806.67080000002</v>
      </c>
      <c r="O19" s="38">
        <f>N19*20/10000</f>
        <v>17.61334160000004</v>
      </c>
      <c r="P19" s="39">
        <f>O19*2.5</f>
        <v>44.0333540000001</v>
      </c>
      <c r="Q19" s="39">
        <f>P19*0.6</f>
        <v>26.42001240000006</v>
      </c>
    </row>
    <row r="20" spans="1:17" ht="16.5" customHeight="1">
      <c r="A20" s="11">
        <v>12</v>
      </c>
      <c r="B20" s="12" t="s">
        <v>39</v>
      </c>
      <c r="C20" s="13">
        <v>1</v>
      </c>
      <c r="D20" s="3">
        <v>4500</v>
      </c>
      <c r="E20" s="14">
        <v>1632087</v>
      </c>
      <c r="F20" s="15">
        <v>118.7</v>
      </c>
      <c r="G20" s="16">
        <v>7200.62279946872</v>
      </c>
      <c r="H20" s="72">
        <v>7181</v>
      </c>
      <c r="I20" s="34">
        <v>1296420</v>
      </c>
      <c r="J20" s="35">
        <v>117</v>
      </c>
      <c r="K20" s="36">
        <v>9593.50800000001</v>
      </c>
      <c r="L20" s="36">
        <f t="shared" si="4"/>
        <v>2392.885200531291</v>
      </c>
      <c r="M20" s="36">
        <f t="shared" si="5"/>
        <v>9593.50800000001</v>
      </c>
      <c r="N20" s="37">
        <f>M20</f>
        <v>9593.50800000001</v>
      </c>
      <c r="O20" s="38">
        <f>N20*20/10000</f>
        <v>19.18701600000002</v>
      </c>
      <c r="P20" s="39">
        <f>O20*2.5</f>
        <v>47.96754000000006</v>
      </c>
      <c r="Q20" s="39">
        <f>P20*0.6</f>
        <v>28.78052400000003</v>
      </c>
    </row>
    <row r="21" spans="1:17" ht="16.5" customHeight="1">
      <c r="A21" s="87">
        <v>13</v>
      </c>
      <c r="B21" s="77" t="s">
        <v>40</v>
      </c>
      <c r="C21" s="13">
        <v>1</v>
      </c>
      <c r="D21" s="3">
        <v>2000</v>
      </c>
      <c r="E21" s="14">
        <v>884939</v>
      </c>
      <c r="F21" s="15">
        <v>113.7</v>
      </c>
      <c r="G21" s="16">
        <v>-520.422777049232</v>
      </c>
      <c r="H21" s="72">
        <v>8168</v>
      </c>
      <c r="I21" s="34">
        <v>859666</v>
      </c>
      <c r="J21" s="35">
        <v>112.2</v>
      </c>
      <c r="K21" s="36">
        <v>2235.13160000001</v>
      </c>
      <c r="L21" s="36">
        <f t="shared" si="4"/>
        <v>2755.5543770492422</v>
      </c>
      <c r="M21" s="36">
        <f t="shared" si="5"/>
        <v>2235.13160000001</v>
      </c>
      <c r="N21" s="80">
        <f>M21+M22</f>
        <v>9833.28320000002</v>
      </c>
      <c r="O21" s="96">
        <f>N21*20/10000</f>
        <v>19.66656640000004</v>
      </c>
      <c r="P21" s="84">
        <f>O21*2.5</f>
        <v>49.1664160000001</v>
      </c>
      <c r="Q21" s="84">
        <f>P21*0.6</f>
        <v>29.499849600000058</v>
      </c>
    </row>
    <row r="22" spans="1:17" ht="16.5" customHeight="1">
      <c r="A22" s="87"/>
      <c r="B22" s="79" t="s">
        <v>40</v>
      </c>
      <c r="C22" s="13">
        <v>2</v>
      </c>
      <c r="D22" s="3">
        <v>2500</v>
      </c>
      <c r="E22" s="14">
        <v>861332</v>
      </c>
      <c r="F22" s="15">
        <v>124.4</v>
      </c>
      <c r="G22" s="16">
        <v>8709.71263691874</v>
      </c>
      <c r="H22" s="72"/>
      <c r="I22" s="34">
        <v>974122</v>
      </c>
      <c r="J22" s="35">
        <v>117.4</v>
      </c>
      <c r="K22" s="36">
        <v>7598.15160000001</v>
      </c>
      <c r="L22" s="36">
        <f t="shared" si="4"/>
        <v>-1111.5610369187307</v>
      </c>
      <c r="M22" s="36">
        <f t="shared" si="5"/>
        <v>7598.15160000001</v>
      </c>
      <c r="N22" s="81"/>
      <c r="O22" s="96"/>
      <c r="P22" s="84"/>
      <c r="Q22" s="84"/>
    </row>
    <row r="23" spans="1:17" ht="16.5" customHeight="1">
      <c r="A23" s="11">
        <v>14</v>
      </c>
      <c r="B23" s="12" t="s">
        <v>42</v>
      </c>
      <c r="C23" s="13">
        <v>1</v>
      </c>
      <c r="D23" s="3">
        <v>4500</v>
      </c>
      <c r="E23" s="14">
        <v>1747043.79018759</v>
      </c>
      <c r="F23" s="15">
        <v>116.240101759579</v>
      </c>
      <c r="G23" s="16">
        <v>3410.25199607869</v>
      </c>
      <c r="H23" s="72">
        <v>3319</v>
      </c>
      <c r="I23" s="34">
        <v>1790035.3</v>
      </c>
      <c r="J23" s="35">
        <v>111.3</v>
      </c>
      <c r="K23" s="36">
        <v>3043.06001</v>
      </c>
      <c r="L23" s="36">
        <f t="shared" si="4"/>
        <v>-367.19198607868975</v>
      </c>
      <c r="M23" s="36">
        <f t="shared" si="5"/>
        <v>3043.06001</v>
      </c>
      <c r="N23" s="37">
        <f>M23</f>
        <v>3043.06001</v>
      </c>
      <c r="O23" s="38">
        <f>N23*20/10000</f>
        <v>6.086120020000001</v>
      </c>
      <c r="P23" s="39">
        <f>O23*2.5</f>
        <v>15.215300050000003</v>
      </c>
      <c r="Q23" s="39">
        <f>P23*0.6</f>
        <v>9.129180030000002</v>
      </c>
    </row>
    <row r="24" spans="1:17" ht="16.5" customHeight="1">
      <c r="A24" s="11">
        <v>15</v>
      </c>
      <c r="B24" s="12" t="s">
        <v>43</v>
      </c>
      <c r="C24" s="13">
        <v>1</v>
      </c>
      <c r="D24" s="3">
        <v>4500</v>
      </c>
      <c r="E24" s="14">
        <v>1816254</v>
      </c>
      <c r="F24" s="15">
        <v>116.3</v>
      </c>
      <c r="G24" s="16">
        <v>3654.14163643914</v>
      </c>
      <c r="H24" s="72">
        <v>3633</v>
      </c>
      <c r="I24" s="34">
        <v>1857330</v>
      </c>
      <c r="J24" s="35">
        <v>112.6</v>
      </c>
      <c r="K24" s="36">
        <v>5571.99</v>
      </c>
      <c r="L24" s="36">
        <f t="shared" si="4"/>
        <v>1917.84836356086</v>
      </c>
      <c r="M24" s="36">
        <f t="shared" si="5"/>
        <v>5571.99</v>
      </c>
      <c r="N24" s="37">
        <f>M24</f>
        <v>5571.99</v>
      </c>
      <c r="O24" s="38">
        <f>N24*20/10000</f>
        <v>11.143979999999999</v>
      </c>
      <c r="P24" s="39">
        <f>O24*2.5</f>
        <v>27.859949999999998</v>
      </c>
      <c r="Q24" s="39">
        <f>P24*0.6</f>
        <v>16.71597</v>
      </c>
    </row>
    <row r="25" spans="1:17" ht="16.5" customHeight="1">
      <c r="A25" s="11">
        <v>16</v>
      </c>
      <c r="B25" s="12" t="s">
        <v>45</v>
      </c>
      <c r="C25" s="13">
        <v>1</v>
      </c>
      <c r="D25" s="3">
        <v>4500</v>
      </c>
      <c r="E25" s="14">
        <v>1141683</v>
      </c>
      <c r="F25" s="15">
        <v>119.9</v>
      </c>
      <c r="G25" s="16">
        <v>6407.02353396054</v>
      </c>
      <c r="H25" s="72">
        <v>6393</v>
      </c>
      <c r="I25" s="34">
        <v>976772.17</v>
      </c>
      <c r="J25" s="35">
        <v>115.2</v>
      </c>
      <c r="K25" s="36">
        <v>5469.92415200001</v>
      </c>
      <c r="L25" s="36">
        <f t="shared" si="4"/>
        <v>-937.0993819605301</v>
      </c>
      <c r="M25" s="36">
        <f t="shared" si="5"/>
        <v>5469.92415200001</v>
      </c>
      <c r="N25" s="37">
        <f>M25</f>
        <v>5469.92415200001</v>
      </c>
      <c r="O25" s="38">
        <f>N25*20/10000</f>
        <v>10.93984830400002</v>
      </c>
      <c r="P25" s="39">
        <f>O25*2.5</f>
        <v>27.34962076000005</v>
      </c>
      <c r="Q25" s="39">
        <f>P25*0.6</f>
        <v>16.40977245600003</v>
      </c>
    </row>
    <row r="26" spans="1:17" ht="16.5" customHeight="1">
      <c r="A26" s="11">
        <v>17</v>
      </c>
      <c r="B26" s="12" t="s">
        <v>46</v>
      </c>
      <c r="C26" s="13">
        <v>1</v>
      </c>
      <c r="D26" s="3">
        <v>4500</v>
      </c>
      <c r="E26" s="14"/>
      <c r="F26" s="15"/>
      <c r="G26" s="16"/>
      <c r="H26" s="3"/>
      <c r="I26" s="34">
        <v>456166</v>
      </c>
      <c r="J26" s="35">
        <v>116.9</v>
      </c>
      <c r="K26" s="36">
        <v>3330.01180000001</v>
      </c>
      <c r="L26" s="36">
        <f t="shared" si="4"/>
        <v>3330.01180000001</v>
      </c>
      <c r="M26" s="36">
        <f t="shared" si="5"/>
        <v>3330.01180000001</v>
      </c>
      <c r="N26" s="37">
        <f>M26</f>
        <v>3330.01180000001</v>
      </c>
      <c r="O26" s="42">
        <f>N26*20/10000</f>
        <v>6.660023600000021</v>
      </c>
      <c r="P26" s="39">
        <f>O26*2.5</f>
        <v>16.650059000000052</v>
      </c>
      <c r="Q26" s="39">
        <f>P26*0.6</f>
        <v>9.99003540000003</v>
      </c>
    </row>
    <row r="27" spans="1:17" ht="16.5" customHeight="1">
      <c r="A27" s="17"/>
      <c r="B27" s="12" t="s">
        <v>47</v>
      </c>
      <c r="C27" s="13"/>
      <c r="D27" s="13"/>
      <c r="E27" s="14">
        <f>SUM(E5:E25)</f>
        <v>21082385.66218759</v>
      </c>
      <c r="F27" s="15">
        <v>114.3</v>
      </c>
      <c r="G27" s="18"/>
      <c r="H27" s="18"/>
      <c r="I27" s="43"/>
      <c r="J27" s="15">
        <v>109.5</v>
      </c>
      <c r="K27" s="18"/>
      <c r="L27" s="18"/>
      <c r="M27" s="18"/>
      <c r="N27" s="44">
        <f>SUM(N5:N26)</f>
        <v>93804.1670899194</v>
      </c>
      <c r="O27" s="45">
        <f>SUM(O5:O26)</f>
        <v>187.60833417983878</v>
      </c>
      <c r="P27" s="46">
        <f>SUM(P5:P26)</f>
        <v>469.02083544959686</v>
      </c>
      <c r="Q27" s="39">
        <f>P27*0.6</f>
        <v>281.4125012697581</v>
      </c>
    </row>
    <row r="28" spans="1:17" ht="16.5" customHeight="1">
      <c r="A28" s="17"/>
      <c r="B28" s="19" t="s">
        <v>49</v>
      </c>
      <c r="C28" s="20"/>
      <c r="D28" s="20"/>
      <c r="E28" s="21"/>
      <c r="F28" s="20"/>
      <c r="G28" s="22">
        <f>SUMIF(G5:G26,"&gt;=0")</f>
        <v>71346.71222171829</v>
      </c>
      <c r="H28" s="22"/>
      <c r="I28" s="47"/>
      <c r="J28" s="22"/>
      <c r="K28" s="48">
        <f>SUMIF(K5:K26,"&gt;=0")</f>
        <v>93718.90083260013</v>
      </c>
      <c r="L28" s="48">
        <f>SUMIF(L5:L26,"&gt;=0")</f>
        <v>35422.30207964538</v>
      </c>
      <c r="M28" s="48">
        <f>SUMIF(M5:M26,"&gt;=0")</f>
        <v>93804.1670899194</v>
      </c>
      <c r="N28" s="49">
        <f>SUMIF(N5:N26,"&gt;=0")</f>
        <v>93804.1670899194</v>
      </c>
      <c r="O28" s="45">
        <f>N28*20/10000</f>
        <v>187.6083341798388</v>
      </c>
      <c r="P28" s="50">
        <f>N28*50/10000</f>
        <v>469.020835449597</v>
      </c>
      <c r="Q28" s="53">
        <f>N28*30/10000</f>
        <v>281.4125012697582</v>
      </c>
    </row>
    <row r="29" spans="1:16" ht="16.5" customHeight="1">
      <c r="A29" s="1"/>
      <c r="B29" s="1" t="s">
        <v>67</v>
      </c>
      <c r="C29" s="1"/>
      <c r="D29" s="1"/>
      <c r="E29" s="23"/>
      <c r="F29" s="1"/>
      <c r="G29" s="24"/>
      <c r="H29" s="24"/>
      <c r="I29" s="51"/>
      <c r="J29" s="51"/>
      <c r="K29" s="52"/>
      <c r="L29" s="52"/>
      <c r="M29" s="52"/>
      <c r="N29" s="51"/>
      <c r="O29" s="1"/>
      <c r="P29" s="1"/>
    </row>
    <row r="30" spans="2:12" ht="13.5">
      <c r="B30" s="25" t="s">
        <v>68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</row>
  </sheetData>
  <sheetProtection/>
  <mergeCells count="25">
    <mergeCell ref="Q11:Q12"/>
    <mergeCell ref="Q13:Q14"/>
    <mergeCell ref="Q16:Q18"/>
    <mergeCell ref="Q21:Q22"/>
    <mergeCell ref="P11:P12"/>
    <mergeCell ref="P13:P14"/>
    <mergeCell ref="P16:P18"/>
    <mergeCell ref="P21:P22"/>
    <mergeCell ref="O11:O12"/>
    <mergeCell ref="O13:O14"/>
    <mergeCell ref="O16:O18"/>
    <mergeCell ref="O21:O22"/>
    <mergeCell ref="N11:N12"/>
    <mergeCell ref="N13:N14"/>
    <mergeCell ref="N16:N18"/>
    <mergeCell ref="N21:N22"/>
    <mergeCell ref="A21:A22"/>
    <mergeCell ref="B11:B12"/>
    <mergeCell ref="B13:B14"/>
    <mergeCell ref="B16:B18"/>
    <mergeCell ref="B21:B22"/>
    <mergeCell ref="B2:M2"/>
    <mergeCell ref="A11:A12"/>
    <mergeCell ref="A13:A14"/>
    <mergeCell ref="A16:A18"/>
  </mergeCells>
  <conditionalFormatting sqref="G27:N27 F5:F27">
    <cfRule type="cellIs" priority="1" dxfId="0" operator="greaterThan" stopIfTrue="1">
      <formula>#REF!</formula>
    </cfRule>
    <cfRule type="cellIs" priority="2" dxfId="1" operator="lessThanOrEqual" stopIfTrue="1">
      <formula>#REF!</formula>
    </cfRule>
  </conditionalFormatting>
  <conditionalFormatting sqref="I8:J8 I16 G5:G26">
    <cfRule type="cellIs" priority="1" dxfId="1" operator="equal" stopIfTrue="1">
      <formula>"先进"</formula>
    </cfRule>
    <cfRule type="cellIs" priority="2" dxfId="0" operator="equal" stopIfTrue="1">
      <formula>"超标"</formula>
    </cfRule>
    <cfRule type="cellIs" priority="3" dxfId="3" operator="equal" stopIfTrue="1">
      <formula>"先进临界"</formula>
    </cfRule>
  </conditionalFormatting>
  <conditionalFormatting sqref="B19:B21 B4:B11 C4:N4 B23:B27 B13 B15:B16 B3:N3 H5:H26 C5:E27">
    <cfRule type="cellIs" priority="1" dxfId="2" operator="between" stopIfTrue="1">
      <formula>#REF!</formula>
      <formula>#REF!</formula>
    </cfRule>
  </conditionalFormatting>
  <printOptions/>
  <pageMargins left="0.75" right="0.75" top="1" bottom="1" header="0.51" footer="0.51"/>
  <pageSetup firstPageNumber="8" useFirstPageNumber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刘少洪</dc:creator>
  <cp:keywords/>
  <dc:description/>
  <cp:lastModifiedBy>卢熙</cp:lastModifiedBy>
  <cp:lastPrinted>2016-09-06T08:53:24Z</cp:lastPrinted>
  <dcterms:created xsi:type="dcterms:W3CDTF">2016-09-05T15:35:00Z</dcterms:created>
  <dcterms:modified xsi:type="dcterms:W3CDTF">2016-09-06T08:53:33Z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